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2.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3.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Questa_cartella_di_lavoro" defaultThemeVersion="124226"/>
  <mc:AlternateContent xmlns:mc="http://schemas.openxmlformats.org/markup-compatibility/2006">
    <mc:Choice Requires="x15">
      <x15ac:absPath xmlns:x15ac="http://schemas.microsoft.com/office/spreadsheetml/2010/11/ac" url="S:\STCI\1. STUDI\5. indagini e survey\1. Mappa Retributiva\1. Indagine sul Lavoro Confindustria\0. EDIZIONE 2026\0. Questionari\"/>
    </mc:Choice>
  </mc:AlternateContent>
  <xr:revisionPtr revIDLastSave="0" documentId="13_ncr:1_{996BB70E-C06E-4127-A960-EBFC461821EC}" xr6:coauthVersionLast="47" xr6:coauthVersionMax="47" xr10:uidLastSave="{00000000-0000-0000-0000-000000000000}"/>
  <bookViews>
    <workbookView xWindow="-120" yWindow="-120" windowWidth="29040" windowHeight="15720" xr2:uid="{00000000-000D-0000-FFFF-FFFF00000000}"/>
  </bookViews>
  <sheets>
    <sheet name="questionario" sheetId="1" r:id="rId1"/>
    <sheet name="Focus - POLITICHE RETRIBUTIVE" sheetId="8" r:id="rId2"/>
    <sheet name="II. Gomma Plastica Cavi " sheetId="11" r:id="rId3"/>
    <sheet name="caricatore" sheetId="7" state="hidden" r:id="rId4"/>
    <sheet name="feedback assenze" sheetId="6" state="hidden" r:id="rId5"/>
    <sheet name="check assenze" sheetId="10" state="hidden" r:id="rId6"/>
    <sheet name="ccnl" sheetId="2" state="hidden" r:id="rId7"/>
    <sheet name="ateco_2025_2digit" sheetId="4" state="hidden" r:id="rId8"/>
    <sheet name="provincia" sheetId="3" state="hidden" r:id="rId9"/>
  </sheets>
  <definedNames>
    <definedName name="_xlnm._FilterDatabase" hidden="1">#REF!</definedName>
    <definedName name="_ftn1" localSheetId="1">'Focus - POLITICHE RETRIBUTIVE'!#REF!</definedName>
    <definedName name="_ftn1" localSheetId="2">'II. Gomma Plastica Cavi '!#REF!</definedName>
    <definedName name="_ftn1" localSheetId="0">questionario!#REF!</definedName>
    <definedName name="_ftn1">#REF!</definedName>
    <definedName name="_ftn2" localSheetId="1">'Focus - POLITICHE RETRIBUTIVE'!#REF!</definedName>
    <definedName name="_ftn2" localSheetId="2">'II. Gomma Plastica Cavi '!#REF!</definedName>
    <definedName name="_ftn2" localSheetId="0">questionario!#REF!</definedName>
    <definedName name="_ftn3" localSheetId="1">'Focus - POLITICHE RETRIBUTIVE'!#REF!</definedName>
    <definedName name="_ftn3" localSheetId="2">'II. Gomma Plastica Cavi '!#REF!</definedName>
    <definedName name="_ftn3" localSheetId="0">questionario!#REF!</definedName>
    <definedName name="_ftn4" localSheetId="1">'Focus - POLITICHE RETRIBUTIVE'!#REF!</definedName>
    <definedName name="_ftn4" localSheetId="2">'II. Gomma Plastica Cavi '!#REF!</definedName>
    <definedName name="_ftn4" localSheetId="0">questionario!#REF!</definedName>
    <definedName name="_ftn5" localSheetId="1">'Focus - POLITICHE RETRIBUTIVE'!#REF!</definedName>
    <definedName name="_ftn5" localSheetId="2">'II. Gomma Plastica Cavi '!#REF!</definedName>
    <definedName name="_ftn5" localSheetId="0">questionario!#REF!</definedName>
    <definedName name="_ftn6" localSheetId="1">'Focus - POLITICHE RETRIBUTIVE'!#REF!</definedName>
    <definedName name="_ftn6" localSheetId="2">'II. Gomma Plastica Cavi '!#REF!</definedName>
    <definedName name="_ftn6" localSheetId="0">questionario!#REF!</definedName>
    <definedName name="_ftn7" localSheetId="1">'Focus - POLITICHE RETRIBUTIVE'!#REF!</definedName>
    <definedName name="_ftn7" localSheetId="2">'II. Gomma Plastica Cavi '!#REF!</definedName>
    <definedName name="_ftn7" localSheetId="0">questionario!#REF!</definedName>
    <definedName name="_ftnref1" localSheetId="1">'Focus - POLITICHE RETRIBUTIVE'!#REF!</definedName>
    <definedName name="_ftnref1" localSheetId="2">'II. Gomma Plastica Cavi '!#REF!</definedName>
    <definedName name="_ftnref1" localSheetId="0">questionario!#REF!</definedName>
    <definedName name="_ftnref1">#REF!</definedName>
    <definedName name="_ftnref2" localSheetId="1">'Focus - POLITICHE RETRIBUTIVE'!#REF!</definedName>
    <definedName name="_ftnref2" localSheetId="2">'II. Gomma Plastica Cavi '!#REF!</definedName>
    <definedName name="_ftnref2" localSheetId="0">questionario!#REF!</definedName>
    <definedName name="_ftnref3" localSheetId="1">'Focus - POLITICHE RETRIBUTIVE'!#REF!</definedName>
    <definedName name="_ftnref3" localSheetId="2">'II. Gomma Plastica Cavi '!#REF!</definedName>
    <definedName name="_ftnref3" localSheetId="0">questionario!#REF!</definedName>
    <definedName name="_ftnref4" localSheetId="1">'Focus - POLITICHE RETRIBUTIVE'!#REF!</definedName>
    <definedName name="_ftnref4" localSheetId="2">'II. Gomma Plastica Cavi '!#REF!</definedName>
    <definedName name="_ftnref4" localSheetId="0">questionario!#REF!</definedName>
    <definedName name="_ftnref5" localSheetId="1">'Focus - POLITICHE RETRIBUTIVE'!#REF!</definedName>
    <definedName name="_ftnref5" localSheetId="2">'II. Gomma Plastica Cavi '!#REF!</definedName>
    <definedName name="_ftnref5" localSheetId="0">questionario!#REF!</definedName>
    <definedName name="_ftnref6" localSheetId="1">'Focus - POLITICHE RETRIBUTIVE'!#REF!</definedName>
    <definedName name="_ftnref6" localSheetId="2">'II. Gomma Plastica Cavi '!#REF!</definedName>
    <definedName name="_ftnref6" localSheetId="0">questionario!#REF!</definedName>
    <definedName name="_ftnref7" localSheetId="1">'Focus - POLITICHE RETRIBUTIVE'!#REF!</definedName>
    <definedName name="_ftnref7" localSheetId="2">'II. Gomma Plastica Cavi '!#REF!</definedName>
    <definedName name="_ftnref7" localSheetId="0">questionario!#REF!</definedName>
    <definedName name="AccessDatabase" hidden="1">"C:\Documents and Settings\NDesanctis\Desktop\Struttura database  maschera biagi 2006.mdb"</definedName>
    <definedName name="_xlnm.Print_Area" localSheetId="6">ccnl!#REF!</definedName>
    <definedName name="_xlnm.Print_Area" localSheetId="5">'check assenze'!$A$1:$H$6</definedName>
    <definedName name="_xlnm.Print_Area" localSheetId="4">'feedback assenze'!$A$1:$N$19</definedName>
    <definedName name="_xlnm.Print_Area" localSheetId="1">'Focus - POLITICHE RETRIBUTIVE'!$A$1:$K$65</definedName>
    <definedName name="_xlnm.Print_Area" localSheetId="0">questionario!$A$1:$M$267</definedName>
    <definedName name="Button_1">"Struttura_database__maschera_biagi_2006_maschera_Elenca"</definedName>
    <definedName name="_xlnm.Print_Titles" localSheetId="6">ccnl!$1:$2</definedName>
    <definedName name="_xlnm.Print_Titles" localSheetId="1">'Focus - POLITICHE RETRIBUTIVE'!#REF!</definedName>
    <definedName name="_xlnm.Print_Titles" localSheetId="0">questionario!$1:$6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45" i="1" l="1"/>
  <c r="Q245" i="1" s="1"/>
  <c r="N245" i="1"/>
  <c r="P245" i="1" s="1"/>
  <c r="G160" i="11"/>
  <c r="TB2" i="7" s="1"/>
  <c r="G159" i="11"/>
  <c r="SW2" i="7" s="1"/>
  <c r="E141" i="11"/>
  <c r="SF2" i="7" s="1"/>
  <c r="UT2" i="7"/>
  <c r="US2" i="7"/>
  <c r="UR2" i="7"/>
  <c r="UQ2" i="7"/>
  <c r="UP2" i="7"/>
  <c r="UO2" i="7"/>
  <c r="UN2" i="7"/>
  <c r="UM2" i="7"/>
  <c r="UL2" i="7"/>
  <c r="UK2" i="7"/>
  <c r="UJ2" i="7"/>
  <c r="UI2" i="7"/>
  <c r="UH2" i="7"/>
  <c r="UG2" i="7"/>
  <c r="UF2" i="7"/>
  <c r="UE2" i="7"/>
  <c r="UD2" i="7"/>
  <c r="UC2" i="7"/>
  <c r="UB2" i="7"/>
  <c r="UA2" i="7"/>
  <c r="TZ2" i="7"/>
  <c r="TY2" i="7"/>
  <c r="TX2" i="7"/>
  <c r="TW2" i="7"/>
  <c r="TV2" i="7"/>
  <c r="TU2" i="7"/>
  <c r="TT2" i="7"/>
  <c r="TS2" i="7"/>
  <c r="TR2" i="7"/>
  <c r="TQ2" i="7"/>
  <c r="TP2" i="7"/>
  <c r="TO2" i="7"/>
  <c r="TN2" i="7"/>
  <c r="TM2" i="7"/>
  <c r="TL2" i="7"/>
  <c r="TK2" i="7"/>
  <c r="TJ2" i="7"/>
  <c r="TI2" i="7"/>
  <c r="TH2" i="7"/>
  <c r="TG2" i="7"/>
  <c r="TF2" i="7"/>
  <c r="TE2" i="7"/>
  <c r="TD2" i="7"/>
  <c r="TC2" i="7"/>
  <c r="TA2" i="7"/>
  <c r="SZ2" i="7"/>
  <c r="SY2" i="7"/>
  <c r="SX2" i="7"/>
  <c r="SV2" i="7"/>
  <c r="SU2" i="7"/>
  <c r="ST2" i="7"/>
  <c r="SS2" i="7"/>
  <c r="SR2" i="7"/>
  <c r="SQ2" i="7"/>
  <c r="SP2" i="7"/>
  <c r="SO2" i="7"/>
  <c r="SN2" i="7"/>
  <c r="SM2" i="7"/>
  <c r="SL2" i="7"/>
  <c r="SK2" i="7"/>
  <c r="SJ2" i="7"/>
  <c r="SI2" i="7"/>
  <c r="SH2" i="7"/>
  <c r="SG2" i="7"/>
  <c r="SE2" i="7"/>
  <c r="SD2" i="7"/>
  <c r="SC2" i="7"/>
  <c r="SB2" i="7"/>
  <c r="SA2" i="7"/>
  <c r="RZ2" i="7"/>
  <c r="RY2" i="7"/>
  <c r="RX2" i="7"/>
  <c r="RW2" i="7"/>
  <c r="RV2" i="7"/>
  <c r="RU2" i="7"/>
  <c r="RT2" i="7"/>
  <c r="RS2" i="7"/>
  <c r="RR2" i="7"/>
  <c r="RQ2" i="7"/>
  <c r="RP2" i="7"/>
  <c r="RO2" i="7"/>
  <c r="RN2" i="7"/>
  <c r="RM2" i="7"/>
  <c r="RL2" i="7"/>
  <c r="RK2" i="7"/>
  <c r="RJ2" i="7"/>
  <c r="RI2" i="7"/>
  <c r="RH2" i="7"/>
  <c r="RG2" i="7"/>
  <c r="RF2" i="7"/>
  <c r="RE2" i="7"/>
  <c r="RD2" i="7"/>
  <c r="RC2" i="7"/>
  <c r="RB2" i="7"/>
  <c r="RA2" i="7"/>
  <c r="QZ2" i="7"/>
  <c r="QY2" i="7"/>
  <c r="QX2" i="7"/>
  <c r="QW2" i="7"/>
  <c r="QV2" i="7"/>
  <c r="QU2" i="7"/>
  <c r="QT2" i="7"/>
  <c r="QS2" i="7"/>
  <c r="QR2" i="7"/>
  <c r="QQ2" i="7"/>
  <c r="QP2" i="7"/>
  <c r="QO2" i="7"/>
  <c r="QN2" i="7"/>
  <c r="QJ2" i="7"/>
  <c r="QI2" i="7"/>
  <c r="QH2" i="7"/>
  <c r="QG2" i="7"/>
  <c r="QF2" i="7"/>
  <c r="QE2" i="7"/>
  <c r="QD2" i="7"/>
  <c r="QC2" i="7"/>
  <c r="QB2" i="7"/>
  <c r="QA2" i="7"/>
  <c r="PZ2" i="7"/>
  <c r="PY2" i="7"/>
  <c r="PX2" i="7"/>
  <c r="PW2" i="7"/>
  <c r="PV2" i="7"/>
  <c r="PU2" i="7"/>
  <c r="PT2" i="7"/>
  <c r="PS2" i="7"/>
  <c r="PR2" i="7"/>
  <c r="PQ2" i="7"/>
  <c r="PP2" i="7"/>
  <c r="PO2" i="7"/>
  <c r="PN2" i="7"/>
  <c r="PM2" i="7"/>
  <c r="PL2" i="7"/>
  <c r="PK2" i="7"/>
  <c r="PJ2" i="7"/>
  <c r="PI2" i="7"/>
  <c r="PH2" i="7"/>
  <c r="PG2" i="7"/>
  <c r="PF2" i="7"/>
  <c r="PE2" i="7"/>
  <c r="PD2" i="7"/>
  <c r="PC2" i="7"/>
  <c r="PB2" i="7"/>
  <c r="PA2" i="7"/>
  <c r="OZ2" i="7"/>
  <c r="OY2" i="7"/>
  <c r="OX2" i="7"/>
  <c r="OW2" i="7"/>
  <c r="OV2" i="7"/>
  <c r="OU2" i="7"/>
  <c r="OT2" i="7"/>
  <c r="OS2" i="7"/>
  <c r="OR2" i="7"/>
  <c r="OQ2" i="7"/>
  <c r="OO2" i="7"/>
  <c r="ON2" i="7"/>
  <c r="OM2" i="7"/>
  <c r="OK2" i="7"/>
  <c r="OJ2" i="7"/>
  <c r="OI2" i="7"/>
  <c r="OH2" i="7"/>
  <c r="OG2" i="7"/>
  <c r="OF2" i="7"/>
  <c r="OE2" i="7"/>
  <c r="OD2" i="7"/>
  <c r="OC2" i="7"/>
  <c r="OB2" i="7"/>
  <c r="OA2" i="7"/>
  <c r="NZ2" i="7"/>
  <c r="NY2" i="7"/>
  <c r="NX2" i="7"/>
  <c r="NW2" i="7"/>
  <c r="NV2" i="7"/>
  <c r="NU2" i="7"/>
  <c r="NT2" i="7"/>
  <c r="NS2" i="7"/>
  <c r="NR2" i="7"/>
  <c r="NQ2" i="7"/>
  <c r="NP2" i="7"/>
  <c r="NO2" i="7"/>
  <c r="NN2" i="7"/>
  <c r="NM2" i="7"/>
  <c r="NL2" i="7"/>
  <c r="NK2" i="7"/>
  <c r="NJ2" i="7"/>
  <c r="NI2" i="7"/>
  <c r="NH2" i="7"/>
  <c r="NG2" i="7"/>
  <c r="NF2" i="7"/>
  <c r="NE2" i="7"/>
  <c r="ND2" i="7"/>
  <c r="NC2" i="7"/>
  <c r="NB2" i="7"/>
  <c r="NA2" i="7"/>
  <c r="MZ2" i="7"/>
  <c r="MY2" i="7"/>
  <c r="MX2" i="7"/>
  <c r="MW2" i="7"/>
  <c r="MV2" i="7"/>
  <c r="MU2" i="7"/>
  <c r="MT2" i="7"/>
  <c r="MS2" i="7"/>
  <c r="MR2" i="7"/>
  <c r="MQ2" i="7"/>
  <c r="MP2" i="7"/>
  <c r="MO2" i="7"/>
  <c r="MN2" i="7"/>
  <c r="MM2" i="7"/>
  <c r="ML2" i="7"/>
  <c r="MK2" i="7"/>
  <c r="MJ2" i="7"/>
  <c r="MI2" i="7"/>
  <c r="MH2" i="7"/>
  <c r="MG2" i="7"/>
  <c r="MF2" i="7"/>
  <c r="ME2" i="7"/>
  <c r="MD2" i="7"/>
  <c r="MC2" i="7"/>
  <c r="MB2" i="7"/>
  <c r="MA2" i="7"/>
  <c r="LZ2" i="7"/>
  <c r="LY2" i="7"/>
  <c r="LX2" i="7"/>
  <c r="LW2" i="7"/>
  <c r="IO2" i="7" l="1"/>
  <c r="L245" i="1"/>
  <c r="P10" i="11"/>
  <c r="F10" i="11"/>
  <c r="L134" i="11"/>
  <c r="K134" i="11"/>
  <c r="J134" i="11"/>
  <c r="I134" i="11"/>
  <c r="H134" i="11"/>
  <c r="G134" i="11"/>
  <c r="D42" i="11"/>
  <c r="C42" i="11"/>
  <c r="LV2" i="7" l="1"/>
  <c r="KN2" i="7"/>
  <c r="KM2" i="7"/>
  <c r="KL2" i="7"/>
  <c r="KK2" i="7"/>
  <c r="LU2" i="7" l="1"/>
  <c r="LT2" i="7"/>
  <c r="LS2" i="7"/>
  <c r="LR2" i="7"/>
  <c r="LQ2" i="7"/>
  <c r="LP2" i="7"/>
  <c r="LO2" i="7"/>
  <c r="LN2" i="7"/>
  <c r="LM2" i="7"/>
  <c r="LL2" i="7"/>
  <c r="LK2" i="7"/>
  <c r="LJ2" i="7"/>
  <c r="LI2" i="7"/>
  <c r="LH2" i="7"/>
  <c r="LG2" i="7"/>
  <c r="LF2" i="7"/>
  <c r="LE2" i="7"/>
  <c r="LD2" i="7"/>
  <c r="LC2" i="7"/>
  <c r="LB2" i="7"/>
  <c r="LA2" i="7"/>
  <c r="KZ2" i="7"/>
  <c r="KY2" i="7"/>
  <c r="KX2" i="7"/>
  <c r="KW2" i="7"/>
  <c r="KV2" i="7"/>
  <c r="KU2" i="7"/>
  <c r="KT2" i="7"/>
  <c r="KS2" i="7"/>
  <c r="KR2" i="7"/>
  <c r="KQ2" i="7"/>
  <c r="KP2" i="7"/>
  <c r="I37" i="8"/>
  <c r="L257" i="1"/>
  <c r="A18" i="6"/>
  <c r="A4" i="6"/>
  <c r="H2" i="6"/>
  <c r="N189" i="1"/>
  <c r="J59" i="6"/>
  <c r="H59" i="6"/>
  <c r="F59" i="6"/>
  <c r="D59" i="6"/>
  <c r="G43" i="6"/>
  <c r="G29" i="6"/>
  <c r="G42" i="6" s="1"/>
  <c r="G36" i="6" l="1"/>
  <c r="G37" i="6" s="1"/>
  <c r="G45" i="6"/>
  <c r="G44" i="6"/>
  <c r="G39" i="6"/>
  <c r="G40" i="6"/>
  <c r="G41" i="6"/>
  <c r="G46" i="6" l="1"/>
  <c r="G48" i="6" s="1"/>
  <c r="N87" i="1" l="1"/>
  <c r="P87" i="1" s="1"/>
  <c r="DC2" i="7" l="1"/>
  <c r="L21" i="1"/>
  <c r="L22" i="8"/>
  <c r="K22" i="8"/>
  <c r="J22" i="8"/>
  <c r="P27" i="8" s="1"/>
  <c r="I22" i="8"/>
  <c r="I30" i="8" s="1"/>
  <c r="C6" i="8"/>
  <c r="L5" i="8" s="1"/>
  <c r="F4" i="8"/>
  <c r="L4" i="8" s="1"/>
  <c r="F2" i="8"/>
  <c r="L2" i="8" s="1"/>
  <c r="O82" i="8"/>
  <c r="Q82" i="8" s="1"/>
  <c r="N82" i="8"/>
  <c r="P82" i="8" s="1"/>
  <c r="L82" i="8"/>
  <c r="B74" i="8"/>
  <c r="B72" i="8"/>
  <c r="B71" i="8"/>
  <c r="B70" i="8"/>
  <c r="N40" i="8"/>
  <c r="P40" i="8" s="1"/>
  <c r="N39" i="8"/>
  <c r="P39" i="8" s="1"/>
  <c r="N38" i="8"/>
  <c r="P38" i="8" s="1"/>
  <c r="N37" i="8"/>
  <c r="N60" i="8" s="1"/>
  <c r="P60" i="8" s="1"/>
  <c r="S29" i="8"/>
  <c r="A29" i="8"/>
  <c r="S28" i="8"/>
  <c r="G28" i="8"/>
  <c r="A28" i="8"/>
  <c r="S27" i="8"/>
  <c r="G27" i="8"/>
  <c r="A27" i="8"/>
  <c r="S26" i="8"/>
  <c r="G26" i="8"/>
  <c r="A26" i="8"/>
  <c r="O10" i="8"/>
  <c r="Q10" i="8" s="1"/>
  <c r="JD2" i="7" s="1"/>
  <c r="N10" i="8"/>
  <c r="L10" i="8"/>
  <c r="P18" i="8" l="1"/>
  <c r="JW2" i="7" s="1"/>
  <c r="Q18" i="8"/>
  <c r="JX2" i="7" s="1"/>
  <c r="Q20" i="8"/>
  <c r="KF2" i="7" s="1"/>
  <c r="Q14" i="8"/>
  <c r="JH2" i="7" s="1"/>
  <c r="P26" i="8"/>
  <c r="K30" i="8"/>
  <c r="P14" i="8"/>
  <c r="JG2" i="7" s="1"/>
  <c r="P20" i="8"/>
  <c r="KE2" i="7" s="1"/>
  <c r="P16" i="8"/>
  <c r="JO2" i="7" s="1"/>
  <c r="J30" i="8"/>
  <c r="N45" i="8"/>
  <c r="P45" i="8" s="1"/>
  <c r="Q16" i="8"/>
  <c r="JP2" i="7" s="1"/>
  <c r="N49" i="8"/>
  <c r="P49" i="8" s="1"/>
  <c r="N57" i="8"/>
  <c r="P57" i="8" s="1"/>
  <c r="O17" i="8"/>
  <c r="JR2" i="7" s="1"/>
  <c r="N46" i="8"/>
  <c r="P46" i="8" s="1"/>
  <c r="N50" i="8"/>
  <c r="P50" i="8" s="1"/>
  <c r="N54" i="8"/>
  <c r="P54" i="8" s="1"/>
  <c r="N58" i="8"/>
  <c r="P58" i="8" s="1"/>
  <c r="N62" i="8"/>
  <c r="P62" i="8" s="1"/>
  <c r="P29" i="8"/>
  <c r="N19" i="8"/>
  <c r="JY2" i="7" s="1"/>
  <c r="P37" i="8"/>
  <c r="P10" i="8"/>
  <c r="JC2" i="7" s="1"/>
  <c r="P15" i="8"/>
  <c r="JK2" i="7" s="1"/>
  <c r="P17" i="8"/>
  <c r="JS2" i="7" s="1"/>
  <c r="P19" i="8"/>
  <c r="KA2" i="7" s="1"/>
  <c r="P21" i="8"/>
  <c r="KI2" i="7" s="1"/>
  <c r="N15" i="8"/>
  <c r="JI2" i="7" s="1"/>
  <c r="N21" i="8"/>
  <c r="KG2" i="7" s="1"/>
  <c r="O21" i="8"/>
  <c r="KH2" i="7" s="1"/>
  <c r="Q15" i="8"/>
  <c r="JL2" i="7" s="1"/>
  <c r="Q17" i="8"/>
  <c r="JT2" i="7" s="1"/>
  <c r="Q19" i="8"/>
  <c r="KB2" i="7" s="1"/>
  <c r="Q21" i="8"/>
  <c r="KJ2" i="7" s="1"/>
  <c r="P28" i="8"/>
  <c r="N47" i="8"/>
  <c r="P47" i="8" s="1"/>
  <c r="N51" i="8"/>
  <c r="P51" i="8" s="1"/>
  <c r="N55" i="8"/>
  <c r="P55" i="8" s="1"/>
  <c r="N59" i="8"/>
  <c r="P59" i="8" s="1"/>
  <c r="N63" i="8"/>
  <c r="P63" i="8" s="1"/>
  <c r="M22" i="8"/>
  <c r="M30" i="8" s="1"/>
  <c r="O15" i="8"/>
  <c r="JJ2" i="7" s="1"/>
  <c r="O19" i="8"/>
  <c r="JZ2" i="7" s="1"/>
  <c r="N14" i="8"/>
  <c r="JE2" i="7" s="1"/>
  <c r="N16" i="8"/>
  <c r="JM2" i="7" s="1"/>
  <c r="N18" i="8"/>
  <c r="JU2" i="7" s="1"/>
  <c r="N20" i="8"/>
  <c r="KC2" i="7" s="1"/>
  <c r="L30" i="8"/>
  <c r="N53" i="8"/>
  <c r="P53" i="8" s="1"/>
  <c r="N61" i="8"/>
  <c r="P61" i="8" s="1"/>
  <c r="N17" i="8"/>
  <c r="JQ2" i="7" s="1"/>
  <c r="O14" i="8"/>
  <c r="JF2" i="7" s="1"/>
  <c r="O16" i="8"/>
  <c r="JN2" i="7" s="1"/>
  <c r="O18" i="8"/>
  <c r="JV2" i="7" s="1"/>
  <c r="O20" i="8"/>
  <c r="KD2" i="7" s="1"/>
  <c r="N48" i="8"/>
  <c r="P48" i="8" s="1"/>
  <c r="N52" i="8"/>
  <c r="P52" i="8" s="1"/>
  <c r="N56" i="8"/>
  <c r="P56" i="8" s="1"/>
  <c r="L258" i="1"/>
  <c r="JB2" i="7"/>
  <c r="IZ2" i="7"/>
  <c r="IY2" i="7"/>
  <c r="IX2" i="7"/>
  <c r="IW2" i="7"/>
  <c r="IV2" i="7"/>
  <c r="IU2" i="7"/>
  <c r="IT2" i="7"/>
  <c r="IN2" i="7"/>
  <c r="HV2" i="7"/>
  <c r="HO2" i="7"/>
  <c r="GH2" i="7"/>
  <c r="GG2" i="7"/>
  <c r="GF2" i="7"/>
  <c r="GC2" i="7"/>
  <c r="GB2" i="7"/>
  <c r="GA2" i="7"/>
  <c r="FZ2" i="7"/>
  <c r="FY2" i="7"/>
  <c r="FX2" i="7"/>
  <c r="FW2" i="7"/>
  <c r="FV2" i="7"/>
  <c r="FU2" i="7"/>
  <c r="FT2" i="7"/>
  <c r="FS2" i="7"/>
  <c r="FR2" i="7"/>
  <c r="FQ2" i="7"/>
  <c r="FP2" i="7"/>
  <c r="FO2" i="7"/>
  <c r="FN2" i="7"/>
  <c r="FM2" i="7"/>
  <c r="FL2" i="7"/>
  <c r="FK2" i="7"/>
  <c r="FJ2" i="7"/>
  <c r="FI2" i="7"/>
  <c r="FH2" i="7"/>
  <c r="FG2" i="7"/>
  <c r="FF2" i="7"/>
  <c r="FE2" i="7"/>
  <c r="FD2" i="7"/>
  <c r="FC2" i="7"/>
  <c r="FB2" i="7"/>
  <c r="FA2" i="7"/>
  <c r="EZ2" i="7"/>
  <c r="EY2" i="7"/>
  <c r="EX2" i="7"/>
  <c r="EW2" i="7"/>
  <c r="EV2" i="7"/>
  <c r="EU2" i="7"/>
  <c r="ET2" i="7"/>
  <c r="ES2" i="7"/>
  <c r="ER2" i="7"/>
  <c r="EQ2" i="7"/>
  <c r="EP2" i="7"/>
  <c r="EO2" i="7"/>
  <c r="EN2" i="7"/>
  <c r="EM2" i="7"/>
  <c r="EL2" i="7"/>
  <c r="EK2" i="7"/>
  <c r="EJ2" i="7"/>
  <c r="EI2" i="7"/>
  <c r="EH2" i="7"/>
  <c r="EG2" i="7"/>
  <c r="EF2" i="7"/>
  <c r="EE2" i="7"/>
  <c r="ED2" i="7"/>
  <c r="EC2" i="7"/>
  <c r="EB2" i="7"/>
  <c r="EA2" i="7"/>
  <c r="DZ2" i="7"/>
  <c r="DY2" i="7"/>
  <c r="DX2" i="7"/>
  <c r="DQ2" i="7"/>
  <c r="DP2" i="7"/>
  <c r="DO2" i="7"/>
  <c r="DN2" i="7"/>
  <c r="DM2" i="7"/>
  <c r="DL2" i="7"/>
  <c r="DK2" i="7"/>
  <c r="DB2" i="7"/>
  <c r="CS2" i="7"/>
  <c r="CQ2" i="7"/>
  <c r="CP2" i="7"/>
  <c r="CO2" i="7"/>
  <c r="CN2" i="7"/>
  <c r="CE2" i="7"/>
  <c r="CD2" i="7"/>
  <c r="CC2" i="7"/>
  <c r="CB2" i="7"/>
  <c r="CA2" i="7"/>
  <c r="BZ2" i="7"/>
  <c r="BY2" i="7"/>
  <c r="BX2" i="7"/>
  <c r="BW2" i="7"/>
  <c r="BV2" i="7"/>
  <c r="BU2" i="7"/>
  <c r="BT2" i="7"/>
  <c r="BS2" i="7"/>
  <c r="BR2" i="7"/>
  <c r="BQ2" i="7"/>
  <c r="BP2" i="7"/>
  <c r="BO2" i="7"/>
  <c r="BN2" i="7"/>
  <c r="BM2" i="7"/>
  <c r="BL2" i="7"/>
  <c r="BK2" i="7"/>
  <c r="BJ2" i="7"/>
  <c r="BI2" i="7"/>
  <c r="BH2" i="7"/>
  <c r="BG2" i="7"/>
  <c r="BF2" i="7"/>
  <c r="BE2" i="7"/>
  <c r="BD2" i="7"/>
  <c r="BC2" i="7"/>
  <c r="BB2" i="7"/>
  <c r="BA2" i="7"/>
  <c r="AZ2" i="7"/>
  <c r="AY2" i="7"/>
  <c r="AX2" i="7"/>
  <c r="AW2" i="7"/>
  <c r="AV2" i="7"/>
  <c r="AU2" i="7"/>
  <c r="AT2" i="7"/>
  <c r="AS2" i="7"/>
  <c r="AR2" i="7"/>
  <c r="AM2" i="7"/>
  <c r="AL2" i="7"/>
  <c r="AK2" i="7"/>
  <c r="AJ2" i="7"/>
  <c r="AI2" i="7"/>
  <c r="AH2" i="7"/>
  <c r="AG2" i="7"/>
  <c r="AF2" i="7"/>
  <c r="AE2" i="7"/>
  <c r="AD2" i="7"/>
  <c r="AC2" i="7"/>
  <c r="AB2" i="7"/>
  <c r="W2" i="7"/>
  <c r="V2" i="7"/>
  <c r="U2" i="7"/>
  <c r="T2" i="7"/>
  <c r="S2" i="7"/>
  <c r="R2" i="7"/>
  <c r="Q2" i="7"/>
  <c r="P2" i="7"/>
  <c r="G2" i="7"/>
  <c r="F2" i="7"/>
  <c r="E2" i="7"/>
  <c r="D2" i="7"/>
  <c r="C2" i="7"/>
  <c r="B2" i="7"/>
  <c r="N94" i="1"/>
  <c r="P94" i="1" s="1"/>
  <c r="DJ2" i="7" s="1"/>
  <c r="N93" i="1"/>
  <c r="P93" i="1" s="1"/>
  <c r="DI2" i="7" s="1"/>
  <c r="N92" i="1"/>
  <c r="P92" i="1" s="1"/>
  <c r="DH2" i="7" s="1"/>
  <c r="N90" i="1"/>
  <c r="P90" i="1" s="1"/>
  <c r="DF2" i="7" s="1"/>
  <c r="N89" i="1"/>
  <c r="P89" i="1" s="1"/>
  <c r="DE2" i="7" s="1"/>
  <c r="N91" i="1"/>
  <c r="P91" i="1" s="1"/>
  <c r="DG2" i="7" s="1"/>
  <c r="N88" i="1"/>
  <c r="P88" i="1" s="1"/>
  <c r="N78" i="1"/>
  <c r="P78" i="1" s="1"/>
  <c r="CX2" i="7" s="1"/>
  <c r="N77" i="1"/>
  <c r="P77" i="1" s="1"/>
  <c r="CW2" i="7" s="1"/>
  <c r="N76" i="1"/>
  <c r="P76" i="1" s="1"/>
  <c r="CV2" i="7" s="1"/>
  <c r="N75" i="1"/>
  <c r="P75" i="1" s="1"/>
  <c r="N74" i="1"/>
  <c r="P74" i="1" s="1"/>
  <c r="N79" i="1"/>
  <c r="P79" i="1" s="1"/>
  <c r="CY2" i="7" s="1"/>
  <c r="N81" i="1"/>
  <c r="P81" i="1" s="1"/>
  <c r="DA2" i="7" s="1"/>
  <c r="N80" i="1"/>
  <c r="P80" i="1" s="1"/>
  <c r="CZ2" i="7" s="1"/>
  <c r="N249" i="1"/>
  <c r="P249" i="1" s="1"/>
  <c r="IQ2" i="7" s="1"/>
  <c r="N250" i="1"/>
  <c r="P250" i="1" s="1"/>
  <c r="IR2" i="7" s="1"/>
  <c r="N251" i="1"/>
  <c r="P251" i="1" s="1"/>
  <c r="K251" i="1" s="1"/>
  <c r="N248" i="1"/>
  <c r="P248" i="1" s="1"/>
  <c r="N233" i="1"/>
  <c r="N234" i="1"/>
  <c r="N235" i="1"/>
  <c r="N236" i="1"/>
  <c r="N237" i="1"/>
  <c r="N238" i="1"/>
  <c r="N239" i="1"/>
  <c r="N240" i="1"/>
  <c r="N241" i="1"/>
  <c r="N242" i="1"/>
  <c r="N232" i="1"/>
  <c r="DD2" i="7" l="1"/>
  <c r="L90" i="1"/>
  <c r="CU2" i="7"/>
  <c r="L77" i="1"/>
  <c r="CT2" i="7"/>
  <c r="L255" i="1"/>
  <c r="K248" i="1"/>
  <c r="IS2" i="7"/>
  <c r="L261" i="1"/>
  <c r="IP2" i="7"/>
  <c r="KO2" i="7"/>
  <c r="L61" i="1"/>
  <c r="N190" i="1"/>
  <c r="P190" i="1" s="1"/>
  <c r="HA2" i="7" s="1"/>
  <c r="N191" i="1"/>
  <c r="P191" i="1" s="1"/>
  <c r="HB2" i="7" s="1"/>
  <c r="N192" i="1"/>
  <c r="P192" i="1" s="1"/>
  <c r="HC2" i="7" s="1"/>
  <c r="N193" i="1"/>
  <c r="P193" i="1" s="1"/>
  <c r="HD2" i="7" s="1"/>
  <c r="N194" i="1"/>
  <c r="P194" i="1" s="1"/>
  <c r="HE2" i="7" s="1"/>
  <c r="N185" i="1"/>
  <c r="P185" i="1" s="1"/>
  <c r="N186" i="1"/>
  <c r="P186" i="1" s="1"/>
  <c r="L18" i="1"/>
  <c r="L116" i="1"/>
  <c r="F152" i="1"/>
  <c r="GI2" i="7" s="1"/>
  <c r="N216" i="1"/>
  <c r="P216" i="1" s="1"/>
  <c r="HU2" i="7" s="1"/>
  <c r="N215" i="1"/>
  <c r="P215" i="1" s="1"/>
  <c r="HT2" i="7" s="1"/>
  <c r="N214" i="1"/>
  <c r="P214" i="1" s="1"/>
  <c r="HS2" i="7" s="1"/>
  <c r="N213" i="1"/>
  <c r="P213" i="1" s="1"/>
  <c r="HR2" i="7" s="1"/>
  <c r="N212" i="1"/>
  <c r="P212" i="1" s="1"/>
  <c r="HQ2" i="7" s="1"/>
  <c r="N211" i="1"/>
  <c r="P211" i="1" s="1"/>
  <c r="HP2" i="7" s="1"/>
  <c r="N207" i="1"/>
  <c r="P207" i="1" s="1"/>
  <c r="HN2" i="7" s="1"/>
  <c r="N206" i="1"/>
  <c r="P206" i="1" s="1"/>
  <c r="HM2" i="7" s="1"/>
  <c r="N205" i="1"/>
  <c r="P205" i="1" s="1"/>
  <c r="HL2" i="7" s="1"/>
  <c r="N204" i="1"/>
  <c r="P204" i="1" s="1"/>
  <c r="HK2" i="7" s="1"/>
  <c r="N201" i="1"/>
  <c r="P201" i="1" s="1"/>
  <c r="HJ2" i="7" s="1"/>
  <c r="N200" i="1"/>
  <c r="P200" i="1" s="1"/>
  <c r="HI2" i="7" s="1"/>
  <c r="N199" i="1"/>
  <c r="P199" i="1" s="1"/>
  <c r="HH2" i="7" s="1"/>
  <c r="N196" i="1"/>
  <c r="P196" i="1" s="1"/>
  <c r="HG2" i="7" s="1"/>
  <c r="N195" i="1"/>
  <c r="P195" i="1" s="1"/>
  <c r="HF2" i="7" s="1"/>
  <c r="P189" i="1"/>
  <c r="GZ2" i="7" s="1"/>
  <c r="N175" i="1"/>
  <c r="P175" i="1" s="1"/>
  <c r="GP2" i="7" s="1"/>
  <c r="N170" i="1"/>
  <c r="P170" i="1" s="1"/>
  <c r="N29" i="1"/>
  <c r="P29" i="1" s="1"/>
  <c r="M2" i="7" s="1"/>
  <c r="O29" i="1"/>
  <c r="O2" i="7" s="1"/>
  <c r="O27" i="1"/>
  <c r="N2" i="7" s="1"/>
  <c r="N27" i="1"/>
  <c r="P27" i="1" s="1"/>
  <c r="L2" i="7" s="1"/>
  <c r="O23" i="1"/>
  <c r="Q23" i="1" s="1"/>
  <c r="K2" i="7" s="1"/>
  <c r="N23" i="1"/>
  <c r="P23" i="1" s="1"/>
  <c r="L65" i="1"/>
  <c r="L19" i="1"/>
  <c r="N173" i="1"/>
  <c r="P173" i="1" s="1"/>
  <c r="GN2" i="7" s="1"/>
  <c r="O228" i="1"/>
  <c r="Q228" i="1" s="1"/>
  <c r="IB2" i="7" s="1"/>
  <c r="N228" i="1"/>
  <c r="P228" i="1" s="1"/>
  <c r="IA2" i="7" s="1"/>
  <c r="O225" i="1"/>
  <c r="Q225" i="1" s="1"/>
  <c r="HZ2" i="7" s="1"/>
  <c r="N225" i="1"/>
  <c r="P225" i="1" s="1"/>
  <c r="N146" i="1"/>
  <c r="P146" i="1" s="1"/>
  <c r="N145" i="1"/>
  <c r="P145" i="1" s="1"/>
  <c r="F57" i="1"/>
  <c r="CH2" i="7" s="1"/>
  <c r="G57" i="1"/>
  <c r="CI2" i="7" s="1"/>
  <c r="J57" i="1"/>
  <c r="CL2" i="7" s="1"/>
  <c r="K57" i="1"/>
  <c r="CM2" i="7" s="1"/>
  <c r="N19" i="1"/>
  <c r="H2" i="7" s="1"/>
  <c r="N176" i="1"/>
  <c r="P176" i="1" s="1"/>
  <c r="GQ2" i="7" s="1"/>
  <c r="N184" i="1"/>
  <c r="P184" i="1" s="1"/>
  <c r="N183" i="1"/>
  <c r="P183" i="1" s="1"/>
  <c r="N182" i="1"/>
  <c r="P182" i="1" s="1"/>
  <c r="GU2" i="7" s="1"/>
  <c r="N181" i="1"/>
  <c r="P181" i="1" s="1"/>
  <c r="GT2" i="7" s="1"/>
  <c r="N180" i="1"/>
  <c r="P180" i="1" s="1"/>
  <c r="GS2" i="7" s="1"/>
  <c r="N179" i="1"/>
  <c r="P179" i="1" s="1"/>
  <c r="N174" i="1"/>
  <c r="P174" i="1" s="1"/>
  <c r="GO2" i="7" s="1"/>
  <c r="N172" i="1"/>
  <c r="P172" i="1" s="1"/>
  <c r="GM2" i="7" s="1"/>
  <c r="N171" i="1"/>
  <c r="P171" i="1" s="1"/>
  <c r="GL2" i="7" s="1"/>
  <c r="N222" i="1"/>
  <c r="P222" i="1" s="1"/>
  <c r="HW2" i="7" s="1"/>
  <c r="O222" i="1"/>
  <c r="Q222" i="1" s="1"/>
  <c r="P237" i="1"/>
  <c r="IH2" i="7" s="1"/>
  <c r="N21" i="1"/>
  <c r="I2" i="7" s="1"/>
  <c r="P233" i="1"/>
  <c r="ID2" i="7" s="1"/>
  <c r="P234" i="1"/>
  <c r="P239" i="1"/>
  <c r="IJ2" i="7" s="1"/>
  <c r="P240" i="1"/>
  <c r="IK2" i="7" s="1"/>
  <c r="P241" i="1"/>
  <c r="IL2" i="7" s="1"/>
  <c r="P242" i="1"/>
  <c r="IM2" i="7" s="1"/>
  <c r="L17" i="1"/>
  <c r="L15" i="1"/>
  <c r="P238" i="1"/>
  <c r="II2" i="7" s="1"/>
  <c r="K113" i="1"/>
  <c r="I113" i="1"/>
  <c r="J113" i="1"/>
  <c r="H113" i="1"/>
  <c r="G113" i="1"/>
  <c r="F113" i="1"/>
  <c r="DR2" i="7" s="1"/>
  <c r="D40" i="1"/>
  <c r="F40" i="1"/>
  <c r="Y2" i="7" s="1"/>
  <c r="H40" i="1"/>
  <c r="J40" i="1"/>
  <c r="P235" i="1"/>
  <c r="IF2" i="7" s="1"/>
  <c r="P236" i="1"/>
  <c r="IG2" i="7" s="1"/>
  <c r="P232" i="1"/>
  <c r="IC2" i="7" s="1"/>
  <c r="I57" i="1"/>
  <c r="CK2" i="7" s="1"/>
  <c r="H57" i="1"/>
  <c r="CJ2" i="7" s="1"/>
  <c r="E57" i="1"/>
  <c r="CG2" i="7" s="1"/>
  <c r="D57" i="1"/>
  <c r="CF2" i="7" s="1"/>
  <c r="L10" i="1"/>
  <c r="GK2" i="7" l="1"/>
  <c r="L178" i="1"/>
  <c r="GE2" i="7"/>
  <c r="L145" i="1"/>
  <c r="GD2" i="7"/>
  <c r="L186" i="1"/>
  <c r="H264" i="1"/>
  <c r="JA2" i="7" s="1"/>
  <c r="GY2" i="7"/>
  <c r="GR2" i="7"/>
  <c r="GW2" i="7"/>
  <c r="L179" i="1"/>
  <c r="GX2" i="7"/>
  <c r="HY2" i="7"/>
  <c r="L225" i="1"/>
  <c r="HX2" i="7"/>
  <c r="L222" i="1"/>
  <c r="GV2" i="7"/>
  <c r="J44" i="1"/>
  <c r="AA2" i="7"/>
  <c r="L121" i="1"/>
  <c r="DU2" i="7"/>
  <c r="H44" i="1"/>
  <c r="Z2" i="7"/>
  <c r="L123" i="1"/>
  <c r="DW2" i="7"/>
  <c r="IE2" i="7"/>
  <c r="D44" i="1"/>
  <c r="X2" i="7"/>
  <c r="L115" i="1"/>
  <c r="DS2" i="7"/>
  <c r="V110" i="1"/>
  <c r="I10" i="6" s="1"/>
  <c r="DT2" i="7"/>
  <c r="L122" i="1"/>
  <c r="DV2" i="7"/>
  <c r="B27" i="1"/>
  <c r="J2" i="7"/>
  <c r="L57" i="1"/>
  <c r="T110" i="1"/>
  <c r="G10" i="6" s="1"/>
  <c r="W110" i="1"/>
  <c r="J10" i="6" s="1"/>
  <c r="L54" i="1"/>
  <c r="L170" i="1"/>
  <c r="L53" i="1"/>
  <c r="Z110" i="1"/>
  <c r="M10" i="6" s="1"/>
  <c r="P105" i="1"/>
  <c r="F44" i="1"/>
  <c r="L55" i="1"/>
  <c r="L56" i="1"/>
  <c r="L52" i="1"/>
  <c r="L29" i="1"/>
  <c r="O105" i="1"/>
  <c r="L102" i="1"/>
  <c r="L200" i="1"/>
  <c r="L228" i="1"/>
  <c r="L171" i="1"/>
  <c r="L25" i="1"/>
  <c r="S110" i="1"/>
  <c r="F10" i="6" s="1"/>
  <c r="P104" i="1"/>
  <c r="L27" i="1"/>
  <c r="L23" i="1"/>
  <c r="L201" i="1"/>
  <c r="L209" i="1"/>
  <c r="L199" i="1"/>
  <c r="L208" i="1"/>
  <c r="L204" i="1"/>
  <c r="L101" i="1"/>
  <c r="O104" i="1"/>
  <c r="L103" i="1"/>
  <c r="L114" i="1"/>
  <c r="L104" i="1"/>
  <c r="Y110" i="1"/>
  <c r="L10" i="6" s="1"/>
  <c r="L119" i="1"/>
  <c r="E100" i="11" l="1"/>
  <c r="C51" i="11"/>
  <c r="OL2" i="7" s="1"/>
  <c r="G100" i="11"/>
  <c r="QL2" i="7" s="1"/>
  <c r="D51" i="11"/>
  <c r="OP2" i="7" s="1"/>
  <c r="AQ2" i="7"/>
  <c r="H71" i="1"/>
  <c r="N10" i="6"/>
  <c r="L13" i="6"/>
  <c r="G5" i="10" s="1"/>
  <c r="L14" i="6"/>
  <c r="G6" i="10" s="1"/>
  <c r="V124" i="1"/>
  <c r="T114" i="1"/>
  <c r="K70" i="1"/>
  <c r="Z128" i="1"/>
  <c r="S120" i="1"/>
  <c r="K83" i="1"/>
  <c r="V111" i="1"/>
  <c r="I11" i="6" s="1"/>
  <c r="E3" i="10" s="1"/>
  <c r="H84" i="1"/>
  <c r="L149" i="1"/>
  <c r="W119" i="1"/>
  <c r="V125" i="1"/>
  <c r="V120" i="1"/>
  <c r="W116" i="1"/>
  <c r="T120" i="1"/>
  <c r="T126" i="1"/>
  <c r="X110" i="1"/>
  <c r="W117" i="1"/>
  <c r="V117" i="1"/>
  <c r="V128" i="1"/>
  <c r="W124" i="1"/>
  <c r="V126" i="1"/>
  <c r="V118" i="1"/>
  <c r="AN2" i="7"/>
  <c r="I68" i="1"/>
  <c r="CR2" i="7" s="1"/>
  <c r="V113" i="1"/>
  <c r="W115" i="1"/>
  <c r="AP2" i="7"/>
  <c r="H152" i="1"/>
  <c r="GJ2" i="7" s="1"/>
  <c r="W122" i="1"/>
  <c r="W121" i="1"/>
  <c r="W128" i="1"/>
  <c r="S127" i="1"/>
  <c r="V114" i="1"/>
  <c r="V123" i="1"/>
  <c r="V115" i="1"/>
  <c r="V122" i="1"/>
  <c r="V112" i="1"/>
  <c r="I12" i="6" s="1"/>
  <c r="E4" i="10" s="1"/>
  <c r="V119" i="1"/>
  <c r="AO2" i="7"/>
  <c r="S116" i="1"/>
  <c r="V131" i="1"/>
  <c r="V121" i="1"/>
  <c r="V116" i="1"/>
  <c r="T118" i="1"/>
  <c r="T113" i="1"/>
  <c r="U113" i="1" s="1"/>
  <c r="T131" i="1"/>
  <c r="U131" i="1" s="1"/>
  <c r="T121" i="1"/>
  <c r="T112" i="1"/>
  <c r="G12" i="6" s="1"/>
  <c r="D4" i="10" s="1"/>
  <c r="T115" i="1"/>
  <c r="T124" i="1"/>
  <c r="T117" i="1"/>
  <c r="T122" i="1"/>
  <c r="T125" i="1"/>
  <c r="T119" i="1"/>
  <c r="T116" i="1"/>
  <c r="T111" i="1"/>
  <c r="G11" i="6" s="1"/>
  <c r="D3" i="10" s="1"/>
  <c r="W126" i="1"/>
  <c r="W111" i="1"/>
  <c r="J11" i="6" s="1"/>
  <c r="W123" i="1"/>
  <c r="W112" i="1"/>
  <c r="J12" i="6" s="1"/>
  <c r="F4" i="10" s="1"/>
  <c r="W120" i="1"/>
  <c r="T123" i="1"/>
  <c r="W114" i="1"/>
  <c r="W118" i="1"/>
  <c r="S125" i="1"/>
  <c r="S121" i="1"/>
  <c r="Z116" i="1"/>
  <c r="Z120" i="1"/>
  <c r="Z122" i="1"/>
  <c r="S123" i="1"/>
  <c r="W125" i="1"/>
  <c r="S118" i="1"/>
  <c r="S113" i="1"/>
  <c r="S115" i="1"/>
  <c r="S126" i="1"/>
  <c r="U110" i="1"/>
  <c r="S114" i="1"/>
  <c r="Z115" i="1"/>
  <c r="Z114" i="1"/>
  <c r="Z124" i="1"/>
  <c r="Z117" i="1"/>
  <c r="Z111" i="1"/>
  <c r="M11" i="6" s="1"/>
  <c r="Z121" i="1"/>
  <c r="Q110" i="1"/>
  <c r="Z118" i="1"/>
  <c r="Z119" i="1"/>
  <c r="Z123" i="1"/>
  <c r="Z125" i="1"/>
  <c r="Z126" i="1"/>
  <c r="S111" i="1"/>
  <c r="F11" i="6" s="1"/>
  <c r="C3" i="10" s="1"/>
  <c r="S122" i="1"/>
  <c r="S119" i="1"/>
  <c r="S112" i="1"/>
  <c r="F12" i="6" s="1"/>
  <c r="C4" i="10" s="1"/>
  <c r="S124" i="1"/>
  <c r="S117" i="1"/>
  <c r="S131" i="1"/>
  <c r="Y126" i="1"/>
  <c r="Y113" i="1"/>
  <c r="Y121" i="1"/>
  <c r="Y128" i="1"/>
  <c r="Y124" i="1"/>
  <c r="AA110" i="1"/>
  <c r="Y119" i="1"/>
  <c r="Y117" i="1"/>
  <c r="Y120" i="1"/>
  <c r="Y125" i="1"/>
  <c r="Y111" i="1"/>
  <c r="L11" i="6" s="1"/>
  <c r="G3" i="10" s="1"/>
  <c r="Y114" i="1"/>
  <c r="Y112" i="1"/>
  <c r="L12" i="6" s="1"/>
  <c r="G4" i="10" s="1"/>
  <c r="Y122" i="1"/>
  <c r="Y118" i="1"/>
  <c r="Y131" i="1"/>
  <c r="Y115" i="1"/>
  <c r="Y123" i="1"/>
  <c r="Y116" i="1"/>
  <c r="P110" i="1"/>
  <c r="QK2" i="7" l="1"/>
  <c r="I100" i="11"/>
  <c r="QM2" i="7" s="1"/>
  <c r="N11" i="6"/>
  <c r="H3" i="10"/>
  <c r="J13" i="6"/>
  <c r="F3" i="10"/>
  <c r="J14" i="6"/>
  <c r="F5" i="10"/>
  <c r="Z112" i="1"/>
  <c r="AA112" i="1" s="1"/>
  <c r="W113" i="1"/>
  <c r="H12" i="6"/>
  <c r="F14" i="6"/>
  <c r="C6" i="10" s="1"/>
  <c r="H11" i="6"/>
  <c r="C10" i="6"/>
  <c r="F13" i="6"/>
  <c r="C5" i="10" s="1"/>
  <c r="H10" i="6"/>
  <c r="D10" i="6"/>
  <c r="G13" i="6"/>
  <c r="G14" i="6"/>
  <c r="I13" i="6"/>
  <c r="E5" i="10" s="1"/>
  <c r="K13" i="6"/>
  <c r="I14" i="6"/>
  <c r="E6" i="10" s="1"/>
  <c r="K10" i="6"/>
  <c r="K12" i="6"/>
  <c r="K11" i="6"/>
  <c r="X112" i="1"/>
  <c r="U112" i="1"/>
  <c r="U111" i="1"/>
  <c r="X111" i="1"/>
  <c r="AA111" i="1"/>
  <c r="R110" i="1"/>
  <c r="Q111" i="1"/>
  <c r="R111" i="1" s="1"/>
  <c r="Q112" i="1"/>
  <c r="R112" i="1" s="1"/>
  <c r="P111" i="1"/>
  <c r="P113" i="1"/>
  <c r="P131" i="1"/>
  <c r="P112" i="1"/>
  <c r="H14" i="6" l="1"/>
  <c r="D6" i="10"/>
  <c r="H13" i="6"/>
  <c r="D5" i="10"/>
  <c r="K14" i="6"/>
  <c r="F6" i="10"/>
  <c r="M12" i="6"/>
  <c r="Z113" i="1"/>
  <c r="X113" i="1"/>
  <c r="W131" i="1"/>
  <c r="D12" i="6"/>
  <c r="E12" i="6" s="1"/>
  <c r="D13" i="6"/>
  <c r="E13" i="6" s="1"/>
  <c r="D11" i="6"/>
  <c r="E11" i="6" s="1"/>
  <c r="C13" i="6"/>
  <c r="E10" i="6"/>
  <c r="C11" i="6"/>
  <c r="C14" i="6"/>
  <c r="C12" i="6"/>
  <c r="M13" i="6" l="1"/>
  <c r="H5" i="10" s="1"/>
  <c r="H4" i="10"/>
  <c r="AA113" i="1"/>
  <c r="Z131" i="1"/>
  <c r="AA131" i="1" s="1"/>
  <c r="Q113" i="1"/>
  <c r="R113" i="1" s="1"/>
  <c r="M14" i="6"/>
  <c r="H6" i="10" s="1"/>
  <c r="N12" i="6"/>
  <c r="X131" i="1"/>
  <c r="Q131" i="1"/>
  <c r="R131" i="1" s="1"/>
  <c r="N13" i="6" l="1"/>
  <c r="N14" i="6"/>
  <c r="D14" i="6"/>
  <c r="E14" i="6" s="1"/>
</calcChain>
</file>

<file path=xl/sharedStrings.xml><?xml version="1.0" encoding="utf-8"?>
<sst xmlns="http://schemas.openxmlformats.org/spreadsheetml/2006/main" count="2174" uniqueCount="1574">
  <si>
    <t>Colonna di controllo</t>
  </si>
  <si>
    <t>Questionario Nazionale</t>
  </si>
  <si>
    <t>Persona a cui inviare i risultati:</t>
  </si>
  <si>
    <t>E-mail:</t>
  </si>
  <si>
    <t>A.1 Denominazione dell'impresa</t>
  </si>
  <si>
    <t>A.2 Associazione territoriale e/o di categoria</t>
  </si>
  <si>
    <t>A.3 Partita IVA</t>
  </si>
  <si>
    <t>A.5 L'impresa è plurilocalizzata?</t>
  </si>
  <si>
    <t>No</t>
  </si>
  <si>
    <t>Sì</t>
  </si>
  <si>
    <t>A.6 I dati che inserirà nel questionario riguardano:</t>
  </si>
  <si>
    <t>Provincia</t>
  </si>
  <si>
    <t>solo l'unità locale</t>
  </si>
  <si>
    <t>B.1 Numero di lavoratori dipendenti per sesso e tipologia contrattuale</t>
  </si>
  <si>
    <t>Maschi</t>
  </si>
  <si>
    <t>Femmine</t>
  </si>
  <si>
    <t>Indeterminato full-time</t>
  </si>
  <si>
    <t>Indeterminato part-time</t>
  </si>
  <si>
    <t>Determinato full-time</t>
  </si>
  <si>
    <t>Determinato part-time</t>
  </si>
  <si>
    <t>Apprendistato</t>
  </si>
  <si>
    <t>di cui
part-time</t>
  </si>
  <si>
    <t>Dirigenti</t>
  </si>
  <si>
    <t>Quadri</t>
  </si>
  <si>
    <t>Impiegati</t>
  </si>
  <si>
    <t>Intermedi</t>
  </si>
  <si>
    <t>Operai</t>
  </si>
  <si>
    <t>Quadri/Impiegati/ Intermedi</t>
  </si>
  <si>
    <t>Check interno: correzioni per errori presunti</t>
  </si>
  <si>
    <t>Se azienda ha fornito monte ferie /ore lavorate invece che pro-capite</t>
  </si>
  <si>
    <t>Allora pro-capite sarebbe:</t>
  </si>
  <si>
    <t>QII</t>
  </si>
  <si>
    <t>O</t>
  </si>
  <si>
    <t>Ferie</t>
  </si>
  <si>
    <t>Orario</t>
  </si>
  <si>
    <t>Totale</t>
  </si>
  <si>
    <t>Impiegati/Intermedi</t>
  </si>
  <si>
    <t>Qualora fosse disponibile solo un'informazione aggregata, indicare qui sotto il personale a cui si riferiscono i dati 
(es. maschi+femmine; quadri+impiegati).</t>
  </si>
  <si>
    <t>I dati si riferiscono a:</t>
  </si>
  <si>
    <t>Lavoratori*</t>
  </si>
  <si>
    <t>Ore lavorabili</t>
  </si>
  <si>
    <t>Ore lavorate</t>
  </si>
  <si>
    <t>Ore assenza pro-capite</t>
  </si>
  <si>
    <t>1. Infortuni per lavoro e malattie professionali</t>
  </si>
  <si>
    <t>1. Giorni infortuni pro-capite</t>
  </si>
  <si>
    <t>2. Giorni malattia pro-capite</t>
  </si>
  <si>
    <t>3b. Maternità e allattamento</t>
  </si>
  <si>
    <t>3. Congedi retribuiti</t>
  </si>
  <si>
    <t>3. Giorni congedi pro-capite</t>
  </si>
  <si>
    <t>6. Altre assenze non retribuite</t>
  </si>
  <si>
    <t>8a. CIGO</t>
  </si>
  <si>
    <t>8b. CIGS</t>
  </si>
  <si>
    <t>8. Giorni CIG pro-capite</t>
  </si>
  <si>
    <t>8a Di cui CIG in deroga</t>
  </si>
  <si>
    <t>9. Ore di lavoro straordinario</t>
  </si>
  <si>
    <t>9.  Ore straordinario pro-capite</t>
  </si>
  <si>
    <t>10a. Ore di solidarietà (CDS) effettuate nell'anno</t>
  </si>
  <si>
    <t>10b. Lavoratori effettivamente coinvolti nel CDS</t>
  </si>
  <si>
    <t>Tasso di gravità</t>
  </si>
  <si>
    <t>NOTE PER LA COMPILAZIONE DELLA TABELLA C.3</t>
  </si>
  <si>
    <t xml:space="preserve">* Numero medio di lavoratori a tempo indeterminato full-time </t>
  </si>
  <si>
    <t>NO</t>
  </si>
  <si>
    <t>3 Colonne in cui pescano formule della tendina CCNL</t>
  </si>
  <si>
    <t>(Scegliere CCNL principale)</t>
  </si>
  <si>
    <t>ALIMENTARE</t>
  </si>
  <si>
    <t>METALMECCANICO</t>
  </si>
  <si>
    <t>ORAFI E ARGENTIERI</t>
  </si>
  <si>
    <t>TESSILE E ABBIGLIAMENTO</t>
  </si>
  <si>
    <t>CALZATURIERO</t>
  </si>
  <si>
    <t>PELLI, CUOIO E SUCCEDANEI</t>
  </si>
  <si>
    <t>PENNE, MATITE E AFFINI, SPAZZOLE, PENNELLI, SCOPE</t>
  </si>
  <si>
    <t>OMBRELLI-OMBRELLONI</t>
  </si>
  <si>
    <t>OCCHIALI E ARTICOLI INERENTI L'OCCHIALERIA</t>
  </si>
  <si>
    <t>FILIERA ITTICA E RETIFICI</t>
  </si>
  <si>
    <t>LAVANDERIE INDUSTRIALI</t>
  </si>
  <si>
    <t>LEGNO-ARREDAMENTO, BOSCHIVO-FORESTALE</t>
  </si>
  <si>
    <t>CEMENTO, CALCE,GESSO E MALTE</t>
  </si>
  <si>
    <t>LATERIZI, MANUFATTI IN CEMENTO</t>
  </si>
  <si>
    <t>CARTARIO E CARTOTECNICO</t>
  </si>
  <si>
    <t>GRAFICO ED EDITORIALE</t>
  </si>
  <si>
    <t>TROUPES CINEAUDIOVISIVE</t>
  </si>
  <si>
    <t>VIDEOFONOGRAFICI</t>
  </si>
  <si>
    <t>FOTOLABORATORI</t>
  </si>
  <si>
    <t>IMPRESE RADIO TELEVISIVE PRIVATE</t>
  </si>
  <si>
    <t>INDUSTRIA CINEAUDIOVISIVA</t>
  </si>
  <si>
    <t>ESERCIZI TEATRALI</t>
  </si>
  <si>
    <t>ESERCIZI CINEMATOGRAFICI</t>
  </si>
  <si>
    <t>ENTI AUTONOMI LIRICI</t>
  </si>
  <si>
    <t>TEATRI STABILI PUBBLICI E GESTITI DALL'ETI</t>
  </si>
  <si>
    <t>DOPPIAGGIO</t>
  </si>
  <si>
    <t>GENERICI E COMPARSE CINEMATOGRAFICI DIPENDENTI DA CASE DI PRODUZIONE</t>
  </si>
  <si>
    <t>CONCIARIO</t>
  </si>
  <si>
    <t>COIBENTAZIONI TERMO-ACUSTICHE</t>
  </si>
  <si>
    <t>VETRO, LAMPADE E DISPLAY</t>
  </si>
  <si>
    <t>GOMMA-PLASTICA</t>
  </si>
  <si>
    <t>EDILIZIA</t>
  </si>
  <si>
    <t>LAPIDEI</t>
  </si>
  <si>
    <t>MINERARIO</t>
  </si>
  <si>
    <t>PETROLIO - ENERGIA</t>
  </si>
  <si>
    <t>GAS - ACQUA</t>
  </si>
  <si>
    <t>SETTORE ELETTRICO</t>
  </si>
  <si>
    <t>LOGISTICA, TRASPORTO MERCI E SPEDIZIONI</t>
  </si>
  <si>
    <t>IMPIANTI DI TRASPORTO A FUNE</t>
  </si>
  <si>
    <t>GESTIONI AEROPORTUALI E SERVIZI ASSISTENTI A TERRA</t>
  </si>
  <si>
    <t>NAVIGLIO MAGGIORE</t>
  </si>
  <si>
    <t>NAVIGLIO MINORE</t>
  </si>
  <si>
    <t>RIMORCHIATORI</t>
  </si>
  <si>
    <t>CROCIERE</t>
  </si>
  <si>
    <t>ALISCAFI</t>
  </si>
  <si>
    <t>CAPITANI DI LUNGO CORSO AL COMANDO E CAPITANI DI MACCHINA ALLA DIREZIONE</t>
  </si>
  <si>
    <t>SOCIETA' E AZIENDE DI NAVIGAZIONE</t>
  </si>
  <si>
    <t>NAVI LOCATE A SCAFO NUDO E AD ARMATORE STRANIERO</t>
  </si>
  <si>
    <t>MEZZI NAVALI SPECIALI</t>
  </si>
  <si>
    <t>COMANDANTI MEZZI NAVALI SPECIALI</t>
  </si>
  <si>
    <t>UNITA' DI DIPORTO DESTINATE A SCOPI COMMERCIALI</t>
  </si>
  <si>
    <t>SERVIZI ELICOTTERISTICI</t>
  </si>
  <si>
    <t>SERVIZI POSTALI IN APPALTO</t>
  </si>
  <si>
    <t>AREA PORTI</t>
  </si>
  <si>
    <t>AUTOFERROTRANVIERI</t>
  </si>
  <si>
    <t>ATTIVITA' FERROVIARIE</t>
  </si>
  <si>
    <t>IMPRESE PRIVATE DISTRIBUZIONE, RECAPITO, SERVIZI POSTALI</t>
  </si>
  <si>
    <t>POMPE FUNEBRI</t>
  </si>
  <si>
    <t>AUTORIMESSE E AUTONOLEGGIO</t>
  </si>
  <si>
    <t>AUTOSTRADE E TRAFORI IN CONCESSIONE</t>
  </si>
  <si>
    <t>SERVIZI DI PULIZIA E SERVIZI INTEGRATI MULTISERVIZI</t>
  </si>
  <si>
    <t>SERVIZI AMBIENTALI</t>
  </si>
  <si>
    <t>DIPENDENTI DA AGENTI IMMOBILIARI MANDATARI PROFESSIONALI A TITOLO ONEROSO E MEDIATORI CREDITIZI</t>
  </si>
  <si>
    <t>ISTITUTI DI VIGILANZA PRIVATI</t>
  </si>
  <si>
    <t>TERMALE</t>
  </si>
  <si>
    <t>INDUSTRIA TURISTICA</t>
  </si>
  <si>
    <t>TELECOMUNICAZIONI</t>
  </si>
  <si>
    <t>OSPEDALI PRIVATI (PERSONALE NON MEDICO)</t>
  </si>
  <si>
    <t>OSPEDALI PRIVATI (PERSONALE MEDICO)</t>
  </si>
  <si>
    <t>ASSICURAZIONI</t>
  </si>
  <si>
    <t>ISTITUTI FINANZIARI E AZIENDE DI CREDITO</t>
  </si>
  <si>
    <t>COMMERCIO</t>
  </si>
  <si>
    <t>STUDI PROFESSIONALI</t>
  </si>
  <si>
    <t>ISTITUTI PRIVATI DI EDUCAZIONE E ISTRUZIONE</t>
  </si>
  <si>
    <t>PILOTI COLLAUDATORI E SPERIMENTATORI E DI PRODUZIONE DI AZIENDE DI COSTRUZIONI AEROSPAZIALI</t>
  </si>
  <si>
    <t>ALTRO</t>
  </si>
  <si>
    <t>(Scegliere Provincia)</t>
  </si>
  <si>
    <t>Denominazione regione</t>
  </si>
  <si>
    <t>Ripartizione geografica</t>
  </si>
  <si>
    <t>AG - Agrigento</t>
  </si>
  <si>
    <t>AG</t>
  </si>
  <si>
    <t>SICILIA</t>
  </si>
  <si>
    <t>ISOLE</t>
  </si>
  <si>
    <t>CENTRO-SUD</t>
  </si>
  <si>
    <t>AL - Alessandria</t>
  </si>
  <si>
    <t>AL</t>
  </si>
  <si>
    <t>PIEMONTE</t>
  </si>
  <si>
    <t>NORD-OVEST</t>
  </si>
  <si>
    <t>AN - Ancona</t>
  </si>
  <si>
    <t>AN</t>
  </si>
  <si>
    <t>MARCHE</t>
  </si>
  <si>
    <t>CENTRO</t>
  </si>
  <si>
    <t>AO - Valle d'Aosta</t>
  </si>
  <si>
    <t>AO</t>
  </si>
  <si>
    <t>VALLE D'AOSTA</t>
  </si>
  <si>
    <t>AP - Ascoli Piceno</t>
  </si>
  <si>
    <t>AP</t>
  </si>
  <si>
    <t>AQ - L'Aquila</t>
  </si>
  <si>
    <t>AQ</t>
  </si>
  <si>
    <t>ABRUZZO</t>
  </si>
  <si>
    <t>SUD</t>
  </si>
  <si>
    <t>AR - Arezzo</t>
  </si>
  <si>
    <t>AR</t>
  </si>
  <si>
    <t>TOSCANA</t>
  </si>
  <si>
    <t>AT - Asti</t>
  </si>
  <si>
    <t>AT</t>
  </si>
  <si>
    <t>AV - Avellino</t>
  </si>
  <si>
    <t>AV</t>
  </si>
  <si>
    <t>CAMPANIA</t>
  </si>
  <si>
    <t>BA - Bari</t>
  </si>
  <si>
    <t>BA</t>
  </si>
  <si>
    <t>PUGLIA</t>
  </si>
  <si>
    <t>BG - Bergamo</t>
  </si>
  <si>
    <t>BG</t>
  </si>
  <si>
    <t>LOMBARDIA</t>
  </si>
  <si>
    <t>BI - Biella</t>
  </si>
  <si>
    <t>BI</t>
  </si>
  <si>
    <t>BL - Belluno</t>
  </si>
  <si>
    <t>BL</t>
  </si>
  <si>
    <t>VENETO</t>
  </si>
  <si>
    <t>NORD-EST</t>
  </si>
  <si>
    <t>BN - Benevento</t>
  </si>
  <si>
    <t>BN</t>
  </si>
  <si>
    <t>BO - Bologna</t>
  </si>
  <si>
    <t>BO</t>
  </si>
  <si>
    <t>EMILIA-ROMAGNA</t>
  </si>
  <si>
    <t>BR - Brindisi</t>
  </si>
  <si>
    <t>BR</t>
  </si>
  <si>
    <t>BS - Brescia</t>
  </si>
  <si>
    <t>BS</t>
  </si>
  <si>
    <t>BT - Barletta-Andria-Trani</t>
  </si>
  <si>
    <t>BT</t>
  </si>
  <si>
    <t>BZ - Bolzano</t>
  </si>
  <si>
    <t>BZ</t>
  </si>
  <si>
    <t>TRENTINO-ALTO ADIGE</t>
  </si>
  <si>
    <t>CA - Cagliari</t>
  </si>
  <si>
    <t>CA</t>
  </si>
  <si>
    <t>SARDEGNA</t>
  </si>
  <si>
    <t>CB - Campobasso</t>
  </si>
  <si>
    <t>CB</t>
  </si>
  <si>
    <t>MOLISE</t>
  </si>
  <si>
    <t>CE - Caserta</t>
  </si>
  <si>
    <t>CE</t>
  </si>
  <si>
    <t>CH - Chieti</t>
  </si>
  <si>
    <t>CH</t>
  </si>
  <si>
    <t>CL - Caltanissetta</t>
  </si>
  <si>
    <t>CL</t>
  </si>
  <si>
    <t>CN - Cuneo</t>
  </si>
  <si>
    <t>CN</t>
  </si>
  <si>
    <t>CO - Como</t>
  </si>
  <si>
    <t>CO</t>
  </si>
  <si>
    <t>CR - Cremona</t>
  </si>
  <si>
    <t>CR</t>
  </si>
  <si>
    <t>CS - Cosenza</t>
  </si>
  <si>
    <t>CS</t>
  </si>
  <si>
    <t>CALABRIA</t>
  </si>
  <si>
    <t>CT - Catania</t>
  </si>
  <si>
    <t>CT</t>
  </si>
  <si>
    <t>CZ - Catanzaro</t>
  </si>
  <si>
    <t>CZ</t>
  </si>
  <si>
    <t>EN - Enna</t>
  </si>
  <si>
    <t>EN</t>
  </si>
  <si>
    <t>FC - Forlì-Cesena</t>
  </si>
  <si>
    <t>FC</t>
  </si>
  <si>
    <t>FE - Ferrara</t>
  </si>
  <si>
    <t>FE</t>
  </si>
  <si>
    <t>FG - Foggia</t>
  </si>
  <si>
    <t>FG</t>
  </si>
  <si>
    <t>FI - Firenze</t>
  </si>
  <si>
    <t>FI</t>
  </si>
  <si>
    <t>FM - Fermo</t>
  </si>
  <si>
    <t>FM</t>
  </si>
  <si>
    <t>FR - Frosinone</t>
  </si>
  <si>
    <t>FR</t>
  </si>
  <si>
    <t>LAZIO</t>
  </si>
  <si>
    <t>GE - Genova</t>
  </si>
  <si>
    <t>GE</t>
  </si>
  <si>
    <t>LIGURIA</t>
  </si>
  <si>
    <t>GO - Gorizia</t>
  </si>
  <si>
    <t>GO</t>
  </si>
  <si>
    <t>FRIULI-VENEZIA GIULIA</t>
  </si>
  <si>
    <t>GR - Grosseto</t>
  </si>
  <si>
    <t>GR</t>
  </si>
  <si>
    <t>IM - Imperia</t>
  </si>
  <si>
    <t>IM</t>
  </si>
  <si>
    <t>IS - Isernia</t>
  </si>
  <si>
    <t>IS</t>
  </si>
  <si>
    <t>KR - Crotone</t>
  </si>
  <si>
    <t>KR</t>
  </si>
  <si>
    <t>LC - Lecco</t>
  </si>
  <si>
    <t>LC</t>
  </si>
  <si>
    <t>LE - Lecce</t>
  </si>
  <si>
    <t>LE</t>
  </si>
  <si>
    <t>LI - Livorno</t>
  </si>
  <si>
    <t>LI</t>
  </si>
  <si>
    <t>LO - Lodi</t>
  </si>
  <si>
    <t>LO</t>
  </si>
  <si>
    <t>LT - Latina</t>
  </si>
  <si>
    <t>LT</t>
  </si>
  <si>
    <t>LU - Lucca</t>
  </si>
  <si>
    <t>LU</t>
  </si>
  <si>
    <t>MB - Monza e della Brianza</t>
  </si>
  <si>
    <t>MB</t>
  </si>
  <si>
    <t>MC - Macerata</t>
  </si>
  <si>
    <t>MC</t>
  </si>
  <si>
    <t>ME - Messina</t>
  </si>
  <si>
    <t>ME</t>
  </si>
  <si>
    <t>MI - Milano</t>
  </si>
  <si>
    <t>MI</t>
  </si>
  <si>
    <t>MN - Mantova</t>
  </si>
  <si>
    <t>MN</t>
  </si>
  <si>
    <t>MO - Modena</t>
  </si>
  <si>
    <t>MO</t>
  </si>
  <si>
    <t>MS - Massa-Carrara</t>
  </si>
  <si>
    <t>MS</t>
  </si>
  <si>
    <t>MT - Matera</t>
  </si>
  <si>
    <t>MT</t>
  </si>
  <si>
    <t>NA - Napoli</t>
  </si>
  <si>
    <t>NA</t>
  </si>
  <si>
    <t>NO - Novara</t>
  </si>
  <si>
    <t>NU - Nuoro</t>
  </si>
  <si>
    <t>NU</t>
  </si>
  <si>
    <t>OR - Oristano</t>
  </si>
  <si>
    <t>OR</t>
  </si>
  <si>
    <t>PA - Palermo</t>
  </si>
  <si>
    <t>PA</t>
  </si>
  <si>
    <t>PC - Piacenza</t>
  </si>
  <si>
    <t>PC</t>
  </si>
  <si>
    <t>PD - Padova</t>
  </si>
  <si>
    <t>PD</t>
  </si>
  <si>
    <t>PE - Pescara</t>
  </si>
  <si>
    <t>PE</t>
  </si>
  <si>
    <t>PG - Perugia</t>
  </si>
  <si>
    <t>PG</t>
  </si>
  <si>
    <t>UMBRIA</t>
  </si>
  <si>
    <t>PI - Pisa</t>
  </si>
  <si>
    <t>PI</t>
  </si>
  <si>
    <t>PN - Pordenone</t>
  </si>
  <si>
    <t>PN</t>
  </si>
  <si>
    <t>PO - Prato</t>
  </si>
  <si>
    <t>PO</t>
  </si>
  <si>
    <t>PR - Parma</t>
  </si>
  <si>
    <t>PR</t>
  </si>
  <si>
    <t>PT - Pistoia</t>
  </si>
  <si>
    <t>PT</t>
  </si>
  <si>
    <t>PU - Pesaro e Urbino</t>
  </si>
  <si>
    <t>PU</t>
  </si>
  <si>
    <t>PV - Pavia</t>
  </si>
  <si>
    <t>PV</t>
  </si>
  <si>
    <t>PZ - Potenza</t>
  </si>
  <si>
    <t>PZ</t>
  </si>
  <si>
    <t>BASILICATA</t>
  </si>
  <si>
    <t>RA - Ravenna</t>
  </si>
  <si>
    <t>RA</t>
  </si>
  <si>
    <t>RC - Reggio di Calabria</t>
  </si>
  <si>
    <t>RC</t>
  </si>
  <si>
    <t>RE - Reggio nell'Emilia</t>
  </si>
  <si>
    <t>RE</t>
  </si>
  <si>
    <t>RG - Ragusa</t>
  </si>
  <si>
    <t>RG</t>
  </si>
  <si>
    <t>RI - Rieti</t>
  </si>
  <si>
    <t>RI</t>
  </si>
  <si>
    <t>RM - Roma</t>
  </si>
  <si>
    <t>RM</t>
  </si>
  <si>
    <t>RN - Rimini</t>
  </si>
  <si>
    <t>RN</t>
  </si>
  <si>
    <t>RO - Rovigo</t>
  </si>
  <si>
    <t>RO</t>
  </si>
  <si>
    <t>SA - Salerno</t>
  </si>
  <si>
    <t>SA</t>
  </si>
  <si>
    <t>SI - Siena</t>
  </si>
  <si>
    <t>SI</t>
  </si>
  <si>
    <t>SO - Sondrio</t>
  </si>
  <si>
    <t>SO</t>
  </si>
  <si>
    <t>SP - La Spezia</t>
  </si>
  <si>
    <t>SP</t>
  </si>
  <si>
    <t>SR - Siracusa</t>
  </si>
  <si>
    <t>SR</t>
  </si>
  <si>
    <t>SS - Sassari</t>
  </si>
  <si>
    <t>SS</t>
  </si>
  <si>
    <t>SV - Savona</t>
  </si>
  <si>
    <t>SV</t>
  </si>
  <si>
    <t>TA - Taranto</t>
  </si>
  <si>
    <t>TA</t>
  </si>
  <si>
    <t>TE - Teramo</t>
  </si>
  <si>
    <t>TE</t>
  </si>
  <si>
    <t>TN - Trento</t>
  </si>
  <si>
    <t>TN</t>
  </si>
  <si>
    <t>TO - Torino</t>
  </si>
  <si>
    <t>TO</t>
  </si>
  <si>
    <t>TP - Trapani</t>
  </si>
  <si>
    <t>TP</t>
  </si>
  <si>
    <t>TR - Terni</t>
  </si>
  <si>
    <t>TR</t>
  </si>
  <si>
    <t>TS - Trieste</t>
  </si>
  <si>
    <t>TS</t>
  </si>
  <si>
    <t>TV - Treviso</t>
  </si>
  <si>
    <t>TV</t>
  </si>
  <si>
    <t>UD - Udine</t>
  </si>
  <si>
    <t>UD</t>
  </si>
  <si>
    <t>VA - Varese</t>
  </si>
  <si>
    <t>VA</t>
  </si>
  <si>
    <t>VB - Verbano-Cusio-Ossola</t>
  </si>
  <si>
    <t>VB</t>
  </si>
  <si>
    <t>VC - Vercelli</t>
  </si>
  <si>
    <t>VC</t>
  </si>
  <si>
    <t>VE - Venezia</t>
  </si>
  <si>
    <t>VE</t>
  </si>
  <si>
    <t>VI - Vicenza</t>
  </si>
  <si>
    <t>VI</t>
  </si>
  <si>
    <t>VR - Verona</t>
  </si>
  <si>
    <t>VR</t>
  </si>
  <si>
    <t>VT - Viterbo</t>
  </si>
  <si>
    <t>VT</t>
  </si>
  <si>
    <t>VV - Vibo Valentia</t>
  </si>
  <si>
    <t>VV</t>
  </si>
  <si>
    <t>assunti</t>
  </si>
  <si>
    <t>SU - Sud Sardegna</t>
  </si>
  <si>
    <t>SU</t>
  </si>
  <si>
    <t>B.2 Numero di lavoratori DIPENDENTI A TEMPO INDETERMINATO per sesso e inquadramento professionale</t>
  </si>
  <si>
    <t>Totale INDETERMINATO</t>
  </si>
  <si>
    <t>Attenzione: questa tabella è riferita ai soli LAVORATORI A TEMPO INDETERMINATO</t>
  </si>
  <si>
    <t>TOTALE dipendenti</t>
  </si>
  <si>
    <t>- per dimissioni</t>
  </si>
  <si>
    <t>Altro (specificare)</t>
  </si>
  <si>
    <t>Codice Ateco 2007</t>
  </si>
  <si>
    <t>Descrizione</t>
  </si>
  <si>
    <t>03 - Pesca e acquacoltura</t>
  </si>
  <si>
    <t>07 - Estrazione di minerali metalliferi</t>
  </si>
  <si>
    <t>09 - Attività dei servizi di supporto all'estrazione</t>
  </si>
  <si>
    <t>17 - Fabbricazione di carta e di prodotti di carta</t>
  </si>
  <si>
    <t>18 - Stampa e riproduzione di supporti registrati</t>
  </si>
  <si>
    <t>19 - Fabbricazione di coke e prodotti derivanti dalla raffinazione del petrolio</t>
  </si>
  <si>
    <t>20 - Fabbricazione di prodotti chimici</t>
  </si>
  <si>
    <t>21 - Fabbricazione di prodotti farmaceutici di base e di preparati farmaceutici</t>
  </si>
  <si>
    <t>23 - Fabbricazione di altri prodotti della lavorazione di minerali non metalliferi</t>
  </si>
  <si>
    <t>29 - Fabbricazione di autoveicoli, rimorchi e semirimorchi</t>
  </si>
  <si>
    <t>30 - Fabbricazione di altri mezzi di trasporto</t>
  </si>
  <si>
    <t>31 - Fabbricazione di mobili</t>
  </si>
  <si>
    <t>35 - Fornitura di energia elettrica, gas, vapore e aria condizionata</t>
  </si>
  <si>
    <t>36 - Raccolta, trattamento e fornitura di acqua</t>
  </si>
  <si>
    <t>37 - Gestione delle reti fognarie</t>
  </si>
  <si>
    <t>39 - Attività di risanamento e altri servizi di gestione dei rifiuti</t>
  </si>
  <si>
    <t>42 - Ingegneria civile</t>
  </si>
  <si>
    <t>43 - Lavori di costruzione specializzati</t>
  </si>
  <si>
    <t>49 - Trasporto terrestre e trasporto mediante condotte</t>
  </si>
  <si>
    <t>51 - Trasporto aereo</t>
  </si>
  <si>
    <t>58 - Attività editoriali</t>
  </si>
  <si>
    <t>61 - Telecomunicazioni</t>
  </si>
  <si>
    <t>66 - Attività ausiliarie dei servizi finanziari e delle attività assicurative</t>
  </si>
  <si>
    <t>68 - Attività immobiliari</t>
  </si>
  <si>
    <t>72 - Ricerca scientifica e sviluppo</t>
  </si>
  <si>
    <t>74 - Altre attività professionali, scientifiche e tecniche</t>
  </si>
  <si>
    <t>75 - Servizi veterinari</t>
  </si>
  <si>
    <t>77 - Attività di noleggio e leasing operativo</t>
  </si>
  <si>
    <t>84 - Amministrazione pubblica e difesa; assicurazione sociale obbligatoria</t>
  </si>
  <si>
    <t>97 - Attività di famiglie e convivenze come datori di lavoro per personale domestico</t>
  </si>
  <si>
    <t>Riga</t>
  </si>
  <si>
    <t>A.4.2 Codice Ateco attività principale</t>
  </si>
  <si>
    <r>
      <rPr>
        <vertAlign val="superscript"/>
        <sz val="9"/>
        <color theme="1"/>
        <rFont val="Arial"/>
        <family val="2"/>
      </rPr>
      <t>1</t>
    </r>
    <r>
      <rPr>
        <sz val="9"/>
        <color theme="1"/>
        <rFont val="Arial"/>
        <family val="2"/>
      </rPr>
      <t xml:space="preserve"> Ex-festività, riduzioni di orario di lavoro.</t>
    </r>
  </si>
  <si>
    <r>
      <t xml:space="preserve">di cui </t>
    </r>
    <r>
      <rPr>
        <b/>
        <sz val="12"/>
        <color rgb="FF008000"/>
        <rFont val="Arial"/>
        <family val="2"/>
      </rPr>
      <t>MINUTI SETTIMANALI</t>
    </r>
    <r>
      <rPr>
        <sz val="10"/>
        <rFont val="Arial"/>
        <family val="2"/>
      </rPr>
      <t xml:space="preserve"> di pause retribuite per lavoratore a settimana
(</t>
    </r>
    <r>
      <rPr>
        <b/>
        <sz val="12"/>
        <color rgb="FF008000"/>
        <rFont val="Arial"/>
        <family val="2"/>
      </rPr>
      <t>es.</t>
    </r>
    <r>
      <rPr>
        <b/>
        <sz val="12"/>
        <color theme="6" tint="-0.249977111117893"/>
        <rFont val="Arial"/>
        <family val="2"/>
      </rPr>
      <t xml:space="preserve"> </t>
    </r>
    <r>
      <rPr>
        <sz val="10"/>
        <rFont val="Arial"/>
        <family val="2"/>
      </rPr>
      <t xml:space="preserve">10 minuti per 5 giorni = </t>
    </r>
    <r>
      <rPr>
        <b/>
        <sz val="12"/>
        <color rgb="FF008000"/>
        <rFont val="Arial"/>
        <family val="2"/>
      </rPr>
      <t>50 minuti</t>
    </r>
    <r>
      <rPr>
        <sz val="10"/>
        <rFont val="Arial"/>
        <family val="2"/>
      </rPr>
      <t xml:space="preserve"> alla settimana)</t>
    </r>
  </si>
  <si>
    <t>Punto 3: indicare le ore di assenza per congedi parentali (es. maternità obbligatoria e facoltativa, allattamento) e matrimoniali.</t>
  </si>
  <si>
    <t>8. CIG o Fondi di solidarietà (es. FIS)</t>
  </si>
  <si>
    <t>2a. di cui per carenza</t>
  </si>
  <si>
    <t>2. Malattie non professionali</t>
  </si>
  <si>
    <t>…...........................................................................</t>
  </si>
  <si>
    <r>
      <rPr>
        <b/>
        <sz val="10"/>
        <rFont val="Arial"/>
        <family val="2"/>
      </rPr>
      <t>C.2</t>
    </r>
    <r>
      <rPr>
        <sz val="10"/>
        <rFont val="Arial"/>
        <family val="2"/>
      </rPr>
      <t xml:space="preserve"> </t>
    </r>
    <r>
      <rPr>
        <b/>
        <sz val="12"/>
        <color rgb="FF0000FF"/>
        <rFont val="Arial"/>
        <family val="2"/>
      </rPr>
      <t>ORARIO SETTIMANALE</t>
    </r>
    <r>
      <rPr>
        <sz val="10"/>
        <rFont val="Arial"/>
        <family val="2"/>
      </rPr>
      <t xml:space="preserve"> per lavoratore da CCNL,
al lordo delle pause retribuite (</t>
    </r>
    <r>
      <rPr>
        <b/>
        <sz val="12"/>
        <color rgb="FF0000FF"/>
        <rFont val="Arial"/>
        <family val="2"/>
      </rPr>
      <t>es. 40 ore a settimana</t>
    </r>
    <r>
      <rPr>
        <sz val="10"/>
        <rFont val="Arial"/>
        <family val="2"/>
      </rPr>
      <t>; 37,5 ore; ecc.)</t>
    </r>
  </si>
  <si>
    <t>Le confermiamo di aver ricevuto il questionario che ci ha gentilmente compilato.</t>
  </si>
  <si>
    <r>
      <t xml:space="preserve">Vogliamo ringraziarla per l’indispensabile collaborazione che ci ha prestato e le restituiamo - sulla base dei dati che ha inserito - un quadro sintetico della situazione della sua azienda per quanto riguarda </t>
    </r>
    <r>
      <rPr>
        <b/>
        <sz val="11"/>
        <color theme="3"/>
        <rFont val="Arial"/>
        <family val="2"/>
      </rPr>
      <t>ore lavorate</t>
    </r>
    <r>
      <rPr>
        <sz val="11"/>
        <color theme="3"/>
        <rFont val="Arial"/>
        <family val="2"/>
      </rPr>
      <t xml:space="preserve"> e </t>
    </r>
    <r>
      <rPr>
        <b/>
        <sz val="11"/>
        <color theme="3"/>
        <rFont val="Arial"/>
        <family val="2"/>
      </rPr>
      <t>tassi di assenza</t>
    </r>
    <r>
      <rPr>
        <sz val="11"/>
        <color theme="3"/>
        <rFont val="Arial"/>
        <family val="2"/>
      </rPr>
      <t>:</t>
    </r>
  </si>
  <si>
    <t>Rimaniamo a disposizione per ogni chiarimento sui numeri contenuti nella tabella.</t>
  </si>
  <si>
    <t>Con i migliori saluti.</t>
  </si>
  <si>
    <t>PER LE ASSOCIAZIONI: Metodo di calcolo del tasso di gravità</t>
  </si>
  <si>
    <t>Elementi per il calcolo:</t>
  </si>
  <si>
    <t>Esempio</t>
  </si>
  <si>
    <t xml:space="preserve">   giorni dell'anno</t>
  </si>
  <si>
    <t xml:space="preserve">   sabati e domeniche</t>
  </si>
  <si>
    <t xml:space="preserve">   giorni di ferie e P.A.R.</t>
  </si>
  <si>
    <t xml:space="preserve">   orario settimanale</t>
  </si>
  <si>
    <t xml:space="preserve">   pause retribuite per settimana (in minuti)</t>
  </si>
  <si>
    <t xml:space="preserve">   ore di CIG (pro-capite)</t>
  </si>
  <si>
    <t>1. Infortuni sul lavoro e malattie professionali</t>
  </si>
  <si>
    <t xml:space="preserve">4. Altri permessi retribuiti </t>
  </si>
  <si>
    <t xml:space="preserve">5. Assenze per sciopero </t>
  </si>
  <si>
    <t xml:space="preserve">7. Ore di assemblea </t>
  </si>
  <si>
    <r>
      <rPr>
        <b/>
        <i/>
        <u/>
        <sz val="11"/>
        <rFont val="Arial"/>
        <family val="2"/>
      </rPr>
      <t>Ore di assenza pro-capite</t>
    </r>
    <r>
      <rPr>
        <b/>
        <i/>
        <sz val="11"/>
        <rFont val="Arial"/>
        <family val="2"/>
      </rPr>
      <t xml:space="preserve"> (totale):</t>
    </r>
  </si>
  <si>
    <r>
      <t>Tasso di gravità</t>
    </r>
    <r>
      <rPr>
        <sz val="11"/>
        <color theme="1"/>
        <rFont val="Arial"/>
        <family val="2"/>
      </rPr>
      <t xml:space="preserve">: Ore di assenza in % delle ore lavorabili = </t>
    </r>
  </si>
  <si>
    <t>cessati (dimessi, pensionati, licenziati, con contratti terminati, ...)</t>
  </si>
  <si>
    <t>N.B. non vanno conteggiate le variazioni che riguardino lo stesso lavoratore (es. i rinnovi/proroghe di contratti a tempo determinato o le trasformazioni da tempo determinato a tempo indeterminato)</t>
  </si>
  <si>
    <r>
      <t xml:space="preserve">I dati in questa tabella vanno forniti </t>
    </r>
    <r>
      <rPr>
        <b/>
        <i/>
        <u/>
        <sz val="11"/>
        <color theme="1"/>
        <rFont val="Arial"/>
        <family val="2"/>
      </rPr>
      <t>per lavoratore (dati medi)</t>
    </r>
  </si>
  <si>
    <r>
      <t xml:space="preserve">Le informazioni richieste in questa sezione si riferiscono al solo personale dipendente </t>
    </r>
    <r>
      <rPr>
        <b/>
        <i/>
        <u/>
        <sz val="10"/>
        <color theme="1"/>
        <rFont val="Arial"/>
        <family val="2"/>
      </rPr>
      <t>A TEMPO INDETERMINATO FULL-TIME</t>
    </r>
  </si>
  <si>
    <t>Nessuna azione specifica</t>
  </si>
  <si>
    <t>Ricorso a servizi esterni (es. collaborazioni, consulenti, ecc.)</t>
  </si>
  <si>
    <t>Inserimento in organico di personale qualificato proveniente da altri Paesi</t>
  </si>
  <si>
    <t>In questo periodo l’azienda non sta effettuando ricerche</t>
  </si>
  <si>
    <t>Allargamento del bacino di ricerca di nuovo personale (in termini di area geografica o di metodologie di ricerca)</t>
  </si>
  <si>
    <t>2a. di cui: per carenza (inferiore a 3 giorni di malattia degli operai)</t>
  </si>
  <si>
    <t>Punto 2: indicare le ore di assenza per: malattia non professionale; infortuni extra-lavorativi; cure termali non in conto ferie; casi di malattia che determinano un'anticipazione o prolungamento del periodo di gravidanza o puerperio.</t>
  </si>
  <si>
    <r>
      <t xml:space="preserve">F.1 L'impresa </t>
    </r>
    <r>
      <rPr>
        <b/>
        <u/>
        <sz val="10"/>
        <rFont val="Arial"/>
        <family val="2"/>
      </rPr>
      <t>attualmente</t>
    </r>
    <r>
      <rPr>
        <b/>
        <sz val="10"/>
        <rFont val="Arial"/>
        <family val="2"/>
      </rPr>
      <t xml:space="preserve"> applica un contratto aziendale, cioè firmato con RSU/RSA o rappresentanze territoriali?</t>
    </r>
  </si>
  <si>
    <t>- per uscita incentivata</t>
  </si>
  <si>
    <t xml:space="preserve">sul totale di </t>
  </si>
  <si>
    <r>
      <t xml:space="preserve">Le informazioni richieste in questa sezione si riferiscono al solo </t>
    </r>
    <r>
      <rPr>
        <b/>
        <i/>
        <u/>
        <sz val="10"/>
        <rFont val="Arial"/>
        <family val="2"/>
      </rPr>
      <t>personale NON DIRIGENZIALE</t>
    </r>
  </si>
  <si>
    <t>Attività di formazione rivolte al personale, diversa da quella obbligatoria</t>
  </si>
  <si>
    <t>Operai / Impiegati / Intermedi</t>
  </si>
  <si>
    <t>di cui cessati:</t>
  </si>
  <si>
    <t>Punti 1-7: indicare il numero complessivo di ore perse per motivo di assenza, per qualifica e per sesso.</t>
  </si>
  <si>
    <t>Fine questionario</t>
  </si>
  <si>
    <t>Fino a 1 giorno alla settimana (o fino a 4 giorni al mese)</t>
  </si>
  <si>
    <t>4a.</t>
  </si>
  <si>
    <t>6. Giorni altre assenze nr pro-capite</t>
  </si>
  <si>
    <t xml:space="preserve">4a.di cui </t>
  </si>
  <si>
    <t>5. Altri permessi retribuiti</t>
  </si>
  <si>
    <t>4. Permessi Legge 104</t>
  </si>
  <si>
    <t>7. Assenze per sciopero</t>
  </si>
  <si>
    <t>Sì, per competenze manageriali</t>
  </si>
  <si>
    <t>Sì, per mansioni manuali (es. operai, turnisti)</t>
  </si>
  <si>
    <r>
      <t xml:space="preserve">Sì, per competenze trasversali (cd. </t>
    </r>
    <r>
      <rPr>
        <i/>
        <sz val="10"/>
        <color theme="1"/>
        <rFont val="Arial"/>
        <family val="2"/>
      </rPr>
      <t>soft skills</t>
    </r>
    <r>
      <rPr>
        <sz val="10"/>
        <color theme="1"/>
        <rFont val="Arial"/>
        <family val="2"/>
      </rPr>
      <t>)</t>
    </r>
  </si>
  <si>
    <r>
      <t xml:space="preserve">Punto 2a: </t>
    </r>
    <r>
      <rPr>
        <u/>
        <sz val="9"/>
        <rFont val="Arial"/>
        <family val="2"/>
      </rPr>
      <t>solo per gli operai</t>
    </r>
    <r>
      <rPr>
        <sz val="9"/>
        <rFont val="Arial"/>
        <family val="2"/>
      </rPr>
      <t>, del totale indicato al punto 2, indicare le ore di assenza per malattia rientranti nel periodo di "carenza", ovvero nei primi tre giorni di malattia non indennizzati da INPS.</t>
    </r>
  </si>
  <si>
    <t>Punto 5: indicare le ore di assenza per permessi sindacali (aziendali, provinciali, nazionali), per ore di assemblea e per tutti i permessi per visite mediche e altri motivi retribuiti, non ricomprese nelle righe precedenti. In tali permessi non rientrano quelli goduti a fronte di riduzione di orario di lavoro (R.O.L.) di cui al punto C.1.</t>
  </si>
  <si>
    <t>Punto 6: indicare le ore di assenza per: congedi parentali non retribuiti; permessi non retribuiti; astensioni facoltative per maternità non retribuite; ecc.</t>
  </si>
  <si>
    <t>4. Giorni Permessi 104 pro-capite</t>
  </si>
  <si>
    <t>5. Giorni altri permessi retr pro-capite</t>
  </si>
  <si>
    <t>7. Giorni sciopero pro-capite</t>
  </si>
  <si>
    <t>n. lavoratori che hanno convertito</t>
  </si>
  <si>
    <t>% del premio mediamente convertita in welfare</t>
  </si>
  <si>
    <r>
      <t xml:space="preserve">E.1 Nelle politiche di assunzione l’azienda riscontra significative difficoltà di reperimento di personale? Se sì, per quali competenze/mansioni principalmente? </t>
    </r>
    <r>
      <rPr>
        <sz val="10"/>
        <color theme="1"/>
        <rFont val="Arial"/>
        <family val="2"/>
      </rPr>
      <t>(massimo due risposte)</t>
    </r>
  </si>
  <si>
    <t>Fino a 2 giorni alla settimana (o fino a 8 giorni al mese)</t>
  </si>
  <si>
    <t>C011</t>
  </si>
  <si>
    <t>C021</t>
  </si>
  <si>
    <t>D014</t>
  </si>
  <si>
    <t>D121</t>
  </si>
  <si>
    <t>D111</t>
  </si>
  <si>
    <t>D241</t>
  </si>
  <si>
    <t>D271</t>
  </si>
  <si>
    <t>D0L1</t>
  </si>
  <si>
    <t>E012</t>
  </si>
  <si>
    <t>E071</t>
  </si>
  <si>
    <t>B011</t>
  </si>
  <si>
    <t>B371</t>
  </si>
  <si>
    <t>F012</t>
  </si>
  <si>
    <t>F041</t>
  </si>
  <si>
    <t>B012</t>
  </si>
  <si>
    <t>B132</t>
  </si>
  <si>
    <t>B122</t>
  </si>
  <si>
    <t>B282</t>
  </si>
  <si>
    <t>B254</t>
  </si>
  <si>
    <t>K321</t>
  </si>
  <si>
    <t>K051</t>
  </si>
  <si>
    <t>I100</t>
  </si>
  <si>
    <t>I911</t>
  </si>
  <si>
    <t>I810</t>
  </si>
  <si>
    <t>I8C2</t>
  </si>
  <si>
    <t>I5G1</t>
  </si>
  <si>
    <t>I022</t>
  </si>
  <si>
    <t>I320</t>
  </si>
  <si>
    <t>IC35</t>
  </si>
  <si>
    <t>K511</t>
  </si>
  <si>
    <t>K541</t>
  </si>
  <si>
    <t>K411</t>
  </si>
  <si>
    <t>T011</t>
  </si>
  <si>
    <t>T012</t>
  </si>
  <si>
    <t>T231</t>
  </si>
  <si>
    <t>I391</t>
  </si>
  <si>
    <t>B101</t>
  </si>
  <si>
    <t>D411</t>
  </si>
  <si>
    <t>F051</t>
  </si>
  <si>
    <t>F032</t>
  </si>
  <si>
    <t>F021</t>
  </si>
  <si>
    <t>G022</t>
  </si>
  <si>
    <t>G011</t>
  </si>
  <si>
    <t>G121</t>
  </si>
  <si>
    <t>G131</t>
  </si>
  <si>
    <t>G161</t>
  </si>
  <si>
    <t>G111</t>
  </si>
  <si>
    <t>V212</t>
  </si>
  <si>
    <t>HV17</t>
  </si>
  <si>
    <t>H05B</t>
  </si>
  <si>
    <t>K461</t>
  </si>
  <si>
    <t>G091</t>
  </si>
  <si>
    <t>G511</t>
  </si>
  <si>
    <t>G421</t>
  </si>
  <si>
    <t>I192</t>
  </si>
  <si>
    <t>J121</t>
  </si>
  <si>
    <t>J241</t>
  </si>
  <si>
    <t>H011</t>
  </si>
  <si>
    <t>H445</t>
  </si>
  <si>
    <t>I8A2</t>
  </si>
  <si>
    <t>G321</t>
  </si>
  <si>
    <t>G211</t>
  </si>
  <si>
    <t>G310</t>
  </si>
  <si>
    <t xml:space="preserve">   lavoratori al 31.12.2024</t>
  </si>
  <si>
    <t>Lavoratori al 31.12.2024</t>
  </si>
  <si>
    <t>Sab+Dom</t>
  </si>
  <si>
    <t>Festività</t>
  </si>
  <si>
    <t>Santo Patrono</t>
  </si>
  <si>
    <t>Giorni nell'anno</t>
  </si>
  <si>
    <t>Sì, per competenze tecniche (manutenzione, installazione e tecnologie, produzione, logistica, informatica di base, ecc.)</t>
  </si>
  <si>
    <t>Sì, per competenze digitali (progettazione, prototipazione, sviluppo infrastrutture digitali, sviluppo e gestione algoritmi, analisi dei dati, ecc.)</t>
  </si>
  <si>
    <r>
      <t xml:space="preserve">E.2 Se l’impresa sta riscontrando mancanza/insufficienza di competenze ritenute necessarie in azienda, quali azioni sta compiendo? </t>
    </r>
    <r>
      <rPr>
        <sz val="10"/>
        <color theme="1"/>
        <rFont val="Arial"/>
        <family val="2"/>
      </rPr>
      <t>(possibili più risposte)</t>
    </r>
  </si>
  <si>
    <t>Partecipazione a partenariati pubblico-privati per formazione specialistica finanziata (es. Patti Territoriali)</t>
  </si>
  <si>
    <r>
      <t xml:space="preserve">E.2-bis A che livello l'azienda è stata coinvolta in programmi educativi? </t>
    </r>
    <r>
      <rPr>
        <sz val="10"/>
        <color theme="1"/>
        <rFont val="Arial"/>
        <family val="2"/>
      </rPr>
      <t>(possibili più risposte)</t>
    </r>
  </si>
  <si>
    <t>Scuole primarie / secondarie di primo grado (per orientamento di base o visite aziendali)</t>
  </si>
  <si>
    <t>Coinvolgimento diretto dell’azienda in programmi educativi sul territorio (es. ITS Academy, alternanza scuola-lavoro / PCTO)</t>
  </si>
  <si>
    <t>ITS Academy (per governance, didattica, tirocini, visite aziendali)</t>
  </si>
  <si>
    <t>No, non siamo interessati a utilizzarla</t>
  </si>
  <si>
    <t>3 o più giorni alla settimana (12 o più giorni al mese)</t>
  </si>
  <si>
    <t>Non ancora, ma stiamo valutando l'adozione di soluzioni di Intelligenza Artificiale (es. fase di analisi o ricerca di tecnologie e fornitori, analisi di fattibilità)</t>
  </si>
  <si>
    <t>Sì, abbiamo adottato e utilizziamo regolarmente strumenti di Intelligenza Artificiale nelle attività aziendali (es. automazione dei processi, analisi dati, chatbot per il supporto clienti, marketing, logistica) o ne stiamo sperimentando l'adozione (es. progetti pilota, test su processi chiave)</t>
  </si>
  <si>
    <t>Ricerca e assunzione di personale con competenze specifiche in ambito IA</t>
  </si>
  <si>
    <t>Formazione del personale interno per sviluppare competenze sull’uso dell’IA</t>
  </si>
  <si>
    <t>Ricorso a consulenti o fornitori esterni per l’adozione dell’IA</t>
  </si>
  <si>
    <t>Mancanza di informazioni chiare sulle opportunità offerte dall’IA</t>
  </si>
  <si>
    <t>Mancanza di competenze interne</t>
  </si>
  <si>
    <t>Resistenza al cambiamento da parte del personale</t>
  </si>
  <si>
    <t>Costi elevati delle tecnologie o dei servizi</t>
  </si>
  <si>
    <t>Complessità tecnica nell’integrazione dei sistemi</t>
  </si>
  <si>
    <t>Sicurezza e privacy dei dati</t>
  </si>
  <si>
    <t>PESCA MARITTIMA</t>
  </si>
  <si>
    <t>CHIMICO-FARMACEUTICO</t>
  </si>
  <si>
    <t>PIASTRELLE DI CERAMICA</t>
  </si>
  <si>
    <t>SOMMINISTRAZIONE DI LAVORO</t>
  </si>
  <si>
    <t>A.4.1   CCNL</t>
  </si>
  <si>
    <t>E)   CAPITALE UMANO  e  INTELLIGENZA ARTIFICIALE</t>
  </si>
  <si>
    <t>F)   POLITICHE AZIENDALI</t>
  </si>
  <si>
    <r>
      <t xml:space="preserve">D)   LAVORO AGILE / </t>
    </r>
    <r>
      <rPr>
        <b/>
        <i/>
        <sz val="14"/>
        <rFont val="Arial"/>
        <family val="2"/>
      </rPr>
      <t>SMART WORKING</t>
    </r>
  </si>
  <si>
    <t>C)   ORARI E ASSENZE DAL LAVORO</t>
  </si>
  <si>
    <t xml:space="preserve">B)   STRUTTURA E DINAMICA DELL'OCCUPAZIONE </t>
  </si>
  <si>
    <t>A)   INFORMAZIONI GENERALI SULL'IMPRESA</t>
  </si>
  <si>
    <t>cod cnel</t>
  </si>
  <si>
    <t>01</t>
  </si>
  <si>
    <t>02</t>
  </si>
  <si>
    <t>03</t>
  </si>
  <si>
    <t>05</t>
  </si>
  <si>
    <t>06</t>
  </si>
  <si>
    <t>07</t>
  </si>
  <si>
    <t>08</t>
  </si>
  <si>
    <t>09</t>
  </si>
  <si>
    <r>
      <t xml:space="preserve">Università (per didattica, ricerca, terza missione, </t>
    </r>
    <r>
      <rPr>
        <i/>
        <sz val="10"/>
        <color theme="1"/>
        <rFont val="Arial"/>
        <family val="2"/>
      </rPr>
      <t>placement</t>
    </r>
    <r>
      <rPr>
        <sz val="10"/>
        <color theme="1"/>
        <rFont val="Arial"/>
        <family val="2"/>
      </rPr>
      <t>)</t>
    </r>
  </si>
  <si>
    <t>…….............................................</t>
  </si>
  <si>
    <t>10</t>
  </si>
  <si>
    <t>11</t>
  </si>
  <si>
    <t>12</t>
  </si>
  <si>
    <t>13</t>
  </si>
  <si>
    <t>14</t>
  </si>
  <si>
    <t>15</t>
  </si>
  <si>
    <t>16</t>
  </si>
  <si>
    <t>17</t>
  </si>
  <si>
    <t>18</t>
  </si>
  <si>
    <t>19</t>
  </si>
  <si>
    <t>20</t>
  </si>
  <si>
    <t>21</t>
  </si>
  <si>
    <t>22</t>
  </si>
  <si>
    <t>23</t>
  </si>
  <si>
    <t>24</t>
  </si>
  <si>
    <t>25</t>
  </si>
  <si>
    <t>26</t>
  </si>
  <si>
    <t>27</t>
  </si>
  <si>
    <t>28</t>
  </si>
  <si>
    <t>29</t>
  </si>
  <si>
    <t>30</t>
  </si>
  <si>
    <t>31</t>
  </si>
  <si>
    <t>32</t>
  </si>
  <si>
    <t>33</t>
  </si>
  <si>
    <t>35</t>
  </si>
  <si>
    <t>36</t>
  </si>
  <si>
    <t>37</t>
  </si>
  <si>
    <t>38</t>
  </si>
  <si>
    <t>39</t>
  </si>
  <si>
    <t>41</t>
  </si>
  <si>
    <t>42</t>
  </si>
  <si>
    <t>43</t>
  </si>
  <si>
    <t>46</t>
  </si>
  <si>
    <t>47</t>
  </si>
  <si>
    <t>49</t>
  </si>
  <si>
    <t>50</t>
  </si>
  <si>
    <t>51</t>
  </si>
  <si>
    <t>52</t>
  </si>
  <si>
    <t>53</t>
  </si>
  <si>
    <t>55</t>
  </si>
  <si>
    <t>56</t>
  </si>
  <si>
    <t>58</t>
  </si>
  <si>
    <t>59</t>
  </si>
  <si>
    <t>60</t>
  </si>
  <si>
    <t>61</t>
  </si>
  <si>
    <t>62</t>
  </si>
  <si>
    <t>63</t>
  </si>
  <si>
    <t>64</t>
  </si>
  <si>
    <t>65</t>
  </si>
  <si>
    <t>66</t>
  </si>
  <si>
    <t>68</t>
  </si>
  <si>
    <t>69</t>
  </si>
  <si>
    <t>70</t>
  </si>
  <si>
    <t>71</t>
  </si>
  <si>
    <t>72</t>
  </si>
  <si>
    <t>73</t>
  </si>
  <si>
    <t>74</t>
  </si>
  <si>
    <t>75</t>
  </si>
  <si>
    <t>77</t>
  </si>
  <si>
    <t>78</t>
  </si>
  <si>
    <t>79</t>
  </si>
  <si>
    <t>80</t>
  </si>
  <si>
    <t>81</t>
  </si>
  <si>
    <t>82</t>
  </si>
  <si>
    <t>84</t>
  </si>
  <si>
    <t>85</t>
  </si>
  <si>
    <t>86</t>
  </si>
  <si>
    <t>87</t>
  </si>
  <si>
    <t>88</t>
  </si>
  <si>
    <t>90</t>
  </si>
  <si>
    <t>91</t>
  </si>
  <si>
    <t>92</t>
  </si>
  <si>
    <t>93</t>
  </si>
  <si>
    <t>94</t>
  </si>
  <si>
    <t>95</t>
  </si>
  <si>
    <t>96</t>
  </si>
  <si>
    <t>97</t>
  </si>
  <si>
    <t>98</t>
  </si>
  <si>
    <t>99</t>
  </si>
  <si>
    <t>Indagine Confindustria sul lavoro del 2026</t>
  </si>
  <si>
    <t>Lavoratori al 31.12.2025</t>
  </si>
  <si>
    <r>
      <t xml:space="preserve">B.3 Indicare il numero di </t>
    </r>
    <r>
      <rPr>
        <b/>
        <u/>
        <sz val="10"/>
        <rFont val="Arial"/>
        <family val="2"/>
      </rPr>
      <t>dipendenti</t>
    </r>
    <r>
      <rPr>
        <b/>
        <sz val="10"/>
        <rFont val="Arial"/>
        <family val="2"/>
      </rPr>
      <t xml:space="preserve"> che nel corso del 2025 sono stati:  </t>
    </r>
  </si>
  <si>
    <t>Sulla base delle informazioni fornite, nel 2025 il turnover è stato pari a:</t>
  </si>
  <si>
    <r>
      <rPr>
        <b/>
        <sz val="10"/>
        <rFont val="Arial"/>
        <family val="2"/>
      </rPr>
      <t>C.1</t>
    </r>
    <r>
      <rPr>
        <sz val="10"/>
        <rFont val="Arial"/>
        <family val="2"/>
      </rPr>
      <t xml:space="preserve"> </t>
    </r>
    <r>
      <rPr>
        <b/>
        <sz val="12"/>
        <color rgb="FFC00000"/>
        <rFont val="Arial"/>
        <family val="2"/>
      </rPr>
      <t>GIORNI</t>
    </r>
    <r>
      <rPr>
        <sz val="10"/>
        <rFont val="Arial"/>
        <family val="2"/>
      </rPr>
      <t xml:space="preserve"> di ferie, P.A.R.</t>
    </r>
    <r>
      <rPr>
        <vertAlign val="superscript"/>
        <sz val="10"/>
        <rFont val="Arial"/>
        <family val="2"/>
      </rPr>
      <t>1</t>
    </r>
    <r>
      <rPr>
        <sz val="10"/>
        <rFont val="Arial"/>
        <family val="2"/>
      </rPr>
      <t xml:space="preserve"> e permessi per banca ore e conto ore per lavoratore effettivamente goduti nel 2025 (</t>
    </r>
    <r>
      <rPr>
        <b/>
        <sz val="12"/>
        <color rgb="FFC00000"/>
        <rFont val="Arial"/>
        <family val="2"/>
      </rPr>
      <t>es. 20 + 4 + 9 = 33 giorni</t>
    </r>
    <r>
      <rPr>
        <sz val="10"/>
        <rFont val="Arial"/>
        <family val="2"/>
      </rPr>
      <t>)</t>
    </r>
  </si>
  <si>
    <r>
      <t xml:space="preserve">C.3 </t>
    </r>
    <r>
      <rPr>
        <b/>
        <u/>
        <sz val="11"/>
        <color theme="1"/>
        <rFont val="Arial"/>
        <family val="2"/>
      </rPr>
      <t>MONTE ORE</t>
    </r>
    <r>
      <rPr>
        <b/>
        <sz val="11"/>
        <color theme="1"/>
        <rFont val="Arial"/>
        <family val="2"/>
      </rPr>
      <t xml:space="preserve"> DI ASSENZA, CIG E STRAORDINARIO NEL 2025
</t>
    </r>
    <r>
      <rPr>
        <sz val="11"/>
        <color theme="1"/>
        <rFont val="Arial"/>
        <family val="2"/>
      </rPr>
      <t xml:space="preserve">(fornire il </t>
    </r>
    <r>
      <rPr>
        <b/>
        <u/>
        <sz val="11"/>
        <color theme="1"/>
        <rFont val="Arial"/>
        <family val="2"/>
      </rPr>
      <t>numero totale di ore di assenza</t>
    </r>
    <r>
      <rPr>
        <sz val="11"/>
        <color theme="1"/>
        <rFont val="Arial"/>
        <family val="2"/>
      </rPr>
      <t xml:space="preserve"> effettuate dai lavoratori </t>
    </r>
    <r>
      <rPr>
        <u/>
        <sz val="11"/>
        <color theme="1"/>
        <rFont val="Arial"/>
        <family val="2"/>
      </rPr>
      <t>a tempo indeterminato full-time</t>
    </r>
    <r>
      <rPr>
        <sz val="11"/>
        <color theme="1"/>
        <rFont val="Arial"/>
        <family val="2"/>
      </rPr>
      <t xml:space="preserve"> nel corso del 2025)</t>
    </r>
  </si>
  <si>
    <t>Punto 8: indicare il numero complessivo di ore di CIG (CIGO + CIGS + CIG in deroga) o Fondi di solidarietà (es. FIS) cui l'azienda ha fatto ricorso nel 2025.</t>
  </si>
  <si>
    <t>Punto 9: indicare il numero complessivo di ore di lavoro straordinario prestate nel 2025 eccedenti il normale orario contrattuale.</t>
  </si>
  <si>
    <t>TOTALE DIPENDENTI coinvolti in smart-working nel 2025</t>
  </si>
  <si>
    <r>
      <t xml:space="preserve">dipendenti in forza
a fine 2025 (da </t>
    </r>
    <r>
      <rPr>
        <b/>
        <i/>
        <sz val="10"/>
        <color rgb="FFBF5B09"/>
        <rFont val="Arial"/>
        <family val="2"/>
      </rPr>
      <t xml:space="preserve">B.1)
</t>
    </r>
    <r>
      <rPr>
        <i/>
        <sz val="10"/>
        <color rgb="FFBF5B09"/>
        <rFont val="Arial"/>
        <family val="2"/>
      </rPr>
      <t xml:space="preserve">al netto dirigenti (da </t>
    </r>
    <r>
      <rPr>
        <b/>
        <i/>
        <sz val="10"/>
        <color rgb="FFBF5B09"/>
        <rFont val="Arial"/>
        <family val="2"/>
      </rPr>
      <t>B.2</t>
    </r>
    <r>
      <rPr>
        <i/>
        <sz val="10"/>
        <color rgb="FFBF5B09"/>
        <rFont val="Arial"/>
        <family val="2"/>
      </rPr>
      <t>)</t>
    </r>
  </si>
  <si>
    <t>formazione scuola-lavoro (ex-PCTO)</t>
  </si>
  <si>
    <t>docenze tecniche</t>
  </si>
  <si>
    <t>visite aziendali</t>
  </si>
  <si>
    <t>accordi di partenariato 4+2</t>
  </si>
  <si>
    <t>Scuole secondarie di secondo grado e/o IeFP</t>
  </si>
  <si>
    <t>in particolare per:</t>
  </si>
  <si>
    <t>Lavoro agile / Smart working</t>
  </si>
  <si>
    <t>Percorsi di crescita e carriera (job rotation, avanzamenti, responsabilizzazione)</t>
  </si>
  <si>
    <t>Programmi di formazione iniziale e “onboarding” dedicato</t>
  </si>
  <si>
    <t>Iniziative di retention (premi, programmi per giovani talenti)</t>
  </si>
  <si>
    <t>Adattamenti ergonomici o organizzativi del posto di lavoro</t>
  </si>
  <si>
    <t>Sostituzione dopo il pensionamento</t>
  </si>
  <si>
    <t xml:space="preserve">Proposte di trattenimento in azienda anche dopo il raggiungimento dell'età pensionabile </t>
  </si>
  <si>
    <t>Percorsi di riqualificazione (upskilling/reskilling)</t>
  </si>
  <si>
    <t>Incentivi all’uscita anticipata / accompagnamento al pensionamento</t>
  </si>
  <si>
    <t>Attrazione e inserimento di giovani dall’estero (recruiting internazionale, relocation, supporto visti/permessi)</t>
  </si>
  <si>
    <t>Coinvolgimento in programmi di mentoring / affiancamento di risorse più giovani</t>
  </si>
  <si>
    <t>Flessibilizzazione dell’orario di lavoro (part-time senior, phased retirement)</t>
  </si>
  <si>
    <t>Trasferimento di lavorazioni in altri stabilimenti (anche all'estero)</t>
  </si>
  <si>
    <r>
      <t xml:space="preserve">D.1 L’impresa ha utilizzato il lavoro agile / smart working </t>
    </r>
    <r>
      <rPr>
        <b/>
        <u/>
        <sz val="10"/>
        <color theme="1"/>
        <rFont val="Arial"/>
        <family val="2"/>
      </rPr>
      <t>nel 2025</t>
    </r>
    <r>
      <rPr>
        <b/>
        <sz val="10"/>
        <color theme="1"/>
        <rFont val="Arial"/>
        <family val="2"/>
      </rPr>
      <t>?</t>
    </r>
  </si>
  <si>
    <r>
      <t>D.2 Se sì, quanti sono stati i dipendenti (</t>
    </r>
    <r>
      <rPr>
        <b/>
        <u/>
        <sz val="10"/>
        <rFont val="Arial"/>
        <family val="2"/>
      </rPr>
      <t>non dirigenti</t>
    </r>
    <r>
      <rPr>
        <b/>
        <sz val="10"/>
        <rFont val="Arial"/>
        <family val="2"/>
      </rPr>
      <t>) coinvolti a fine 2025, e per quanti giorni mediamente alla settimana (o al mese) di utilizzo consentito dello smart working?</t>
    </r>
  </si>
  <si>
    <r>
      <t xml:space="preserve">Cambio di attività o mansioni in funzione dell'età e delle competenze / </t>
    </r>
    <r>
      <rPr>
        <sz val="10"/>
        <rFont val="Arial"/>
        <family val="2"/>
      </rPr>
      <t>Job rotation</t>
    </r>
  </si>
  <si>
    <t>F.2 L’azienda ha erogato premi variabili collettivi nel 2025?</t>
  </si>
  <si>
    <t>operai</t>
  </si>
  <si>
    <t>impiegati</t>
  </si>
  <si>
    <t>quadri</t>
  </si>
  <si>
    <t>media ponderata</t>
  </si>
  <si>
    <t>Assistenza sanitaria integrativa</t>
  </si>
  <si>
    <t>Previdenza complementare</t>
  </si>
  <si>
    <t>Buono pasto</t>
  </si>
  <si>
    <t>Somme e servizi di educazione, istruzione, ricreazione e borse di studio per familiari</t>
  </si>
  <si>
    <t>Assistenza ai familiari anziani o non autosufficienti</t>
  </si>
  <si>
    <t>Carrello della spesa/Buoni carburante</t>
  </si>
  <si>
    <t>Rimborso utenze</t>
  </si>
  <si>
    <t xml:space="preserve"> (se i valori differenziati per categoria di lavoratori non sono disponibili, riportare un valore medio)</t>
  </si>
  <si>
    <r>
      <t>F.4</t>
    </r>
    <r>
      <rPr>
        <i/>
        <sz val="10"/>
        <rFont val="Arial"/>
        <family val="2"/>
      </rPr>
      <t xml:space="preserve"> (se sì in F3) </t>
    </r>
    <r>
      <rPr>
        <b/>
        <sz val="10"/>
        <rFont val="Arial"/>
        <family val="2"/>
      </rPr>
      <t>Quali sono le fonti del welfare erogato in azienda?</t>
    </r>
  </si>
  <si>
    <t>Erogazione attribuita direttamente dall'azienda per applicazione di previsioni da CCNL</t>
  </si>
  <si>
    <t>Erogazione attribuita direttamente dall'azienda per applicazione di previsioni da contratto aziendale</t>
  </si>
  <si>
    <t>Conversione del premio di risultato</t>
  </si>
  <si>
    <t>Erogazione attribuita direttamente dall'azienda per decisione unilaterale dell'azienda</t>
  </si>
  <si>
    <r>
      <t>F.5 Quanti lavoratori (</t>
    </r>
    <r>
      <rPr>
        <b/>
        <u/>
        <sz val="10"/>
        <rFont val="Arial"/>
        <family val="2"/>
      </rPr>
      <t>a tempo indeterminato</t>
    </r>
    <r>
      <rPr>
        <b/>
        <sz val="10"/>
        <rFont val="Arial"/>
        <family val="2"/>
      </rPr>
      <t>) hanno esercitato l'opzione di conversione del premio in welfare nel 2025 e per quale percentuale del premio?</t>
    </r>
  </si>
  <si>
    <t>Codice Identificativo</t>
  </si>
  <si>
    <t>Versione questionario</t>
  </si>
  <si>
    <t>Persona a cui inviare la sintesi</t>
  </si>
  <si>
    <t>E-mail</t>
  </si>
  <si>
    <t>Impresa</t>
  </si>
  <si>
    <t>Associazione</t>
  </si>
  <si>
    <t>PIVA</t>
  </si>
  <si>
    <t>CCNL</t>
  </si>
  <si>
    <t>Ateco 2-digit</t>
  </si>
  <si>
    <t>Unità locale</t>
  </si>
  <si>
    <t>2024
Femmine</t>
  </si>
  <si>
    <t>2025
Maschi</t>
  </si>
  <si>
    <t>2025
Femmine</t>
  </si>
  <si>
    <t>2024 M 
di cui
part-time</t>
  </si>
  <si>
    <t>2024 F 
di cui
part-time</t>
  </si>
  <si>
    <t>2025 M 
di cui
part-time</t>
  </si>
  <si>
    <t>2025 F 
di cui
part-time</t>
  </si>
  <si>
    <t>Cessati 2025</t>
  </si>
  <si>
    <t>Cessati per dimissioni 2025</t>
  </si>
  <si>
    <t>Cessati per uscita incentivata</t>
  </si>
  <si>
    <t>Tasso di turnover 2025</t>
  </si>
  <si>
    <t>I dati
si riferiscono a:</t>
  </si>
  <si>
    <t>Quadri
Femmine</t>
  </si>
  <si>
    <t>Impiegati/Intermedi
Maschi</t>
  </si>
  <si>
    <t>Impiegati/Intermedi
Femmine</t>
  </si>
  <si>
    <t>Operai
Maschi</t>
  </si>
  <si>
    <t>Operai
Femmine</t>
  </si>
  <si>
    <t>TOTALE dipendenti coinvolti</t>
  </si>
  <si>
    <t>sul totale di</t>
  </si>
  <si>
    <t>Sì, per competenze trasversali (cd. soft skills)</t>
  </si>
  <si>
    <t>Sì, per competenze tecniche</t>
  </si>
  <si>
    <t>Sì, per competenze digitali</t>
  </si>
  <si>
    <t>Formazione al personale oltre obbligatoria</t>
  </si>
  <si>
    <t>Ricorso a servizi esterni</t>
  </si>
  <si>
    <t>Allargamento bacino di ricerca</t>
  </si>
  <si>
    <t>Inserimento personale da altri Paesi</t>
  </si>
  <si>
    <t>Trasferimento lavorazioni in altre stabilimenti</t>
  </si>
  <si>
    <t xml:space="preserve">Partecipazione a partenariati pubblico-privati </t>
  </si>
  <si>
    <t>Coinvolgimento in programmi educativi (ITS, PCTO, …)</t>
  </si>
  <si>
    <t>Scuole secondarie di secondo grado e/o IeFP, di cui:</t>
  </si>
  <si>
    <t xml:space="preserve">Non ancora, ma stiamo valutando l'adozione di soluzioni di Intelligenza Artificiale </t>
  </si>
  <si>
    <t>Sì, abbiamo adottato e utilizziamo regolarmente strumenti di Intelligenza Artificiale nelle attività aziendali  o ne stiamo sperimentando l'adozione</t>
  </si>
  <si>
    <t>Mensa aziendale o equivalente</t>
  </si>
  <si>
    <t>Altri fringe benefit</t>
  </si>
  <si>
    <t>Valore buono pasto</t>
  </si>
  <si>
    <t>% premio Op.-Imp.-Int-</t>
  </si>
  <si>
    <t>N. Quadri</t>
  </si>
  <si>
    <t>% premio Quadri</t>
  </si>
  <si>
    <t>valore medio</t>
  </si>
  <si>
    <t xml:space="preserve">Coinvolgimento in programmi di mentoring / affiancamento di risorse più giovani </t>
  </si>
  <si>
    <t>Coinvolgimento in programmi di mentoring / affiancamento intergenerazionale con risorse più senior</t>
  </si>
  <si>
    <t>Adattamenti ergonomici del posto di lavoro</t>
  </si>
  <si>
    <r>
      <t>F.6</t>
    </r>
    <r>
      <rPr>
        <i/>
        <sz val="10"/>
        <rFont val="Arial"/>
        <family val="2"/>
      </rPr>
      <t xml:space="preserve">  </t>
    </r>
    <r>
      <rPr>
        <b/>
        <sz val="10"/>
        <rFont val="Arial"/>
        <family val="2"/>
      </rPr>
      <t>Qual è il valore del credito welfare attribuito per decisione unilaterale dell'azienda nel 2025 a ciascun dipendente?</t>
    </r>
  </si>
  <si>
    <t>se disponibile, indicare il valore attribuito per categoria:</t>
  </si>
  <si>
    <t>Proposte di trattenimento in azienda anche dopo il raggiungimento dell'età pensionabile (es: alle dipendenze o con ruoli di consulenza)</t>
  </si>
  <si>
    <t>Sulla base dei dati forniti (al 31/12/2025) in B.1, la quota di lavoratori over-60 è pari a</t>
  </si>
  <si>
    <t>Sulla base dei dati forniti (al 31/12/2025) in B.1, la quota di lavoratori under-30 è pari a</t>
  </si>
  <si>
    <t>Somme e servizi con finalità di educazione, istruzione, ricreazione, assistenza sociale e sanitaria o culto</t>
  </si>
  <si>
    <r>
      <t xml:space="preserve">Altri fringe benefit
</t>
    </r>
    <r>
      <rPr>
        <i/>
        <sz val="10"/>
        <color theme="1"/>
        <rFont val="Arial"/>
        <family val="2"/>
      </rPr>
      <t>(autovetture assegnate ad uso promiscuo; fabbricati in locazione, in uso o in comodato; prestiti agevolati)</t>
    </r>
  </si>
  <si>
    <t>G) POLITICHE RETRIBUTIVE</t>
  </si>
  <si>
    <t>G.1 L'impresa ha una struttura di politica retributiva formalizzata?</t>
  </si>
  <si>
    <t>G.2 Quali criteri vengono utilizzati per aumentare la RAL (Retribuzione Annua Lorda)?</t>
  </si>
  <si>
    <t>dirigenti</t>
  </si>
  <si>
    <t>operai/intermedi</t>
  </si>
  <si>
    <t>Nessun criterio</t>
  </si>
  <si>
    <t>Obiettivi aziendali</t>
  </si>
  <si>
    <t>Obiettivi individuali</t>
  </si>
  <si>
    <t>Job evaluation/Classificazione dei ruoli</t>
  </si>
  <si>
    <t>Posizionamento rispetto al mercato di riferimento</t>
  </si>
  <si>
    <t>Anzianità di servizio</t>
  </si>
  <si>
    <t>Tasso di inflazione</t>
  </si>
  <si>
    <t>Altro</t>
  </si>
  <si>
    <t>Incremento  % (incrementi di merito e previsti dal CCNL)</t>
  </si>
  <si>
    <t xml:space="preserve">Le retribuzioni sono aumentate mediamente del </t>
  </si>
  <si>
    <t>%?</t>
  </si>
  <si>
    <t>Operai / Intermedi</t>
  </si>
  <si>
    <t>MEDIA PONDERATA</t>
  </si>
  <si>
    <t>Qualora il dato per categoria di dipendenti non fosse disponibile, indicare la media dell'azienda</t>
  </si>
  <si>
    <t>MEDIA AZIENDA</t>
  </si>
  <si>
    <t>G.4 L'impresa riconosce un premio variabile?</t>
  </si>
  <si>
    <t>no</t>
  </si>
  <si>
    <t>sì, solo premi variabili individuali</t>
  </si>
  <si>
    <t>sì, solo premi variabili collettivi</t>
  </si>
  <si>
    <t>sì, sia premi variabili collettivi che individuali</t>
  </si>
  <si>
    <t xml:space="preserve">G.5 Quali sono gli indicatori (di produttività, redditività, efficienza, qualità o innovazione) sulla base dei quali vengono erogati i premi variabili?
</t>
  </si>
  <si>
    <t>Volume della produzione/n. dipendenti</t>
  </si>
  <si>
    <t>Fatturato o VA di bilancio/n. dipendenti</t>
  </si>
  <si>
    <t>MOL/VA di bilancio</t>
  </si>
  <si>
    <t>Indici di soddisfazione del cliente</t>
  </si>
  <si>
    <t>Diminuzione n. riparazioni, rilavorazioni</t>
  </si>
  <si>
    <t>Riduzione degli scarti di lavorazione</t>
  </si>
  <si>
    <t>Percentuale di rispetto dei tempi di consegna</t>
  </si>
  <si>
    <t>Rispetto previsioni di avanzamento lavori</t>
  </si>
  <si>
    <t>Modifiche organizzazione del lavoro</t>
  </si>
  <si>
    <r>
      <t>Lavoro agile (</t>
    </r>
    <r>
      <rPr>
        <i/>
        <sz val="10"/>
        <rFont val="Arial"/>
        <family val="2"/>
      </rPr>
      <t>smart working</t>
    </r>
    <r>
      <rPr>
        <sz val="10"/>
        <rFont val="Arial"/>
        <family val="2"/>
      </rPr>
      <t>)</t>
    </r>
  </si>
  <si>
    <t>Modifiche ai regimi di orario</t>
  </si>
  <si>
    <t>Rapporto costi effettivi/costi previsti</t>
  </si>
  <si>
    <t>Riduzione assenteismo</t>
  </si>
  <si>
    <t>Numero brevetti depositati</t>
  </si>
  <si>
    <t>Riduzione tempi sviluppo nuovi prodotti</t>
  </si>
  <si>
    <t>Riduzione dei consumi energetici</t>
  </si>
  <si>
    <t>Riduzione numero infortuni</t>
  </si>
  <si>
    <t>Riduzione tempi di attraversamento interni lavorazione</t>
  </si>
  <si>
    <t>Riduzione tempi di commessa</t>
  </si>
  <si>
    <t>….....</t>
  </si>
  <si>
    <t>G.6 Indicare la retribuzione d'ingresso per neolaureati alla prima esperienza di lavoro distinguendo la laurea triennale dalla magistrale e quest'ultima per indirizzi generali</t>
  </si>
  <si>
    <t>Retribuzione Lorda su base annua (es. 20.000€)</t>
  </si>
  <si>
    <t>Magistrale</t>
  </si>
  <si>
    <t>Umanistica (lettere, filosofia, ecc.)</t>
  </si>
  <si>
    <t>Economico-giuridiche (Economia e commercio, Giurisprudenza, ecc.)</t>
  </si>
  <si>
    <t>Tecnico-Scientifiche (Ingegneria, Matematica, ecc.)</t>
  </si>
  <si>
    <t>Triennale</t>
  </si>
  <si>
    <t>G.7 Qual è indicativamente la percentuale di incremento dopo il primo anno?</t>
  </si>
  <si>
    <t>Incremento  %</t>
  </si>
  <si>
    <t>Se sì, con quale rimborso mensile medio in caso di tirocini extracurriculari?</t>
  </si>
  <si>
    <t>(Scegliere Ateco 2025 principale)</t>
  </si>
  <si>
    <t>B.4 Qual è al 31.12.2025 il numero di lavoratori dipendenti di 60 o più anni?</t>
  </si>
  <si>
    <t>Check-up assenze anno 2025</t>
  </si>
  <si>
    <t>* Numero medio di lavoratori a tempo indeterminato full-time in organico a dicembre 2024 e a dicembre 2025</t>
  </si>
  <si>
    <t xml:space="preserve">   lavoratori al 31.12.2025</t>
  </si>
  <si>
    <t xml:space="preserve">        numero medio lavoratori nel 2025</t>
  </si>
  <si>
    <t xml:space="preserve">   festività infrasettimanali nel 2025</t>
  </si>
  <si>
    <r>
      <rPr>
        <b/>
        <i/>
        <u/>
        <sz val="11"/>
        <rFont val="Arial"/>
        <family val="2"/>
      </rPr>
      <t>Ore lavorabili</t>
    </r>
    <r>
      <rPr>
        <b/>
        <i/>
        <sz val="11"/>
        <rFont val="Arial"/>
        <family val="2"/>
      </rPr>
      <t>:     (365 - 104 - 11 - 33) x (40 - 60/60)/5 - 50 =</t>
    </r>
  </si>
  <si>
    <t>Servizi di trasporto collettivo e/o rimborso spese trasporto pubblico</t>
  </si>
  <si>
    <r>
      <t xml:space="preserve">Mensa aziendale o equivalente
</t>
    </r>
    <r>
      <rPr>
        <i/>
        <sz val="10"/>
        <color theme="1"/>
        <rFont val="Arial"/>
        <family val="2"/>
      </rPr>
      <t>(considerare la somministrazione di vitto come equiparabile alla mensa)</t>
    </r>
  </si>
  <si>
    <r>
      <rPr>
        <b/>
        <sz val="10"/>
        <rFont val="Calibri"/>
        <family val="2"/>
      </rPr>
      <t>→</t>
    </r>
    <r>
      <rPr>
        <sz val="10"/>
        <rFont val="Arial"/>
        <family val="2"/>
      </rPr>
      <t xml:space="preserve"> Qual è il valore del buono pasto?</t>
    </r>
  </si>
  <si>
    <t>01 - Produzioni vegetali e animali, caccia e servizi connessi</t>
  </si>
  <si>
    <t>02 - Silvicoltura e utilizzo di aree forestali</t>
  </si>
  <si>
    <t>05 - Estrazione di carbone e lignite</t>
  </si>
  <si>
    <t>06 - Estrazione di petrolio greggio e gas naturale</t>
  </si>
  <si>
    <t>08 - Altre attività estrattive</t>
  </si>
  <si>
    <t>10 - Produzione di prodotti alimentari</t>
  </si>
  <si>
    <t>11 - Produzione di bevande</t>
  </si>
  <si>
    <t>12 - Produzione di prodotti del tabacco</t>
  </si>
  <si>
    <t>13 - Fabbricazione di tessili</t>
  </si>
  <si>
    <t>14 - Fabbricazione di articoli di abbigliamento</t>
  </si>
  <si>
    <t>15 - Fabbricazione di pelli e cuoi e articoli in pelle e simili di altri materiali</t>
  </si>
  <si>
    <t>16 - Produzione e lavorazione del legno e dei prodotti a base di legno e sughero, esclusi i mobili; fabbricazione di articoli in paglia e materiale da intreccio</t>
  </si>
  <si>
    <t>22 - Fabbricazione di prodotti in gomma e in materie plastiche</t>
  </si>
  <si>
    <t>24 - Fabbricazione di metalli di base</t>
  </si>
  <si>
    <t>25 - Fabbricazione di prodotti in metallo, esclusi macchinari e attrezzature</t>
  </si>
  <si>
    <t>26 - Fabbricazione di computer e prodotti di elettronica e ottica</t>
  </si>
  <si>
    <t>27 - Fabbricazione di apparecchiature elettriche</t>
  </si>
  <si>
    <t>28 - Fabbricazione di macchinari e apparecchiature n.c.a.</t>
  </si>
  <si>
    <t>32 - Altre attività manifatturiere</t>
  </si>
  <si>
    <t>33 - Riparazione, manutenzione e installazione di macchine e apparecchiature</t>
  </si>
  <si>
    <t>38 - Attività di raccolta, recupero e smaltimento dei rifiuti</t>
  </si>
  <si>
    <t>41 - Costruzione di edifici residenziali e non residenziali</t>
  </si>
  <si>
    <t>46 - Commercio all'ingrosso</t>
  </si>
  <si>
    <t>47 - Commercio al dettaglio</t>
  </si>
  <si>
    <t>50 - Trasporto marittimo e per vie d'acqua interne</t>
  </si>
  <si>
    <t>52 - Magazzinaggio, deposito e attività di supporto ai trasporti</t>
  </si>
  <si>
    <t>53 - Attività postali e di corriere</t>
  </si>
  <si>
    <t>55 - Servizi di alloggio</t>
  </si>
  <si>
    <t>56 - Attività di servizi di ristorazione</t>
  </si>
  <si>
    <t>59 - Attività di produzione, post-produzione e distribuzione cinematografica, di video e programmi televisivi, di registrazioni musicali e sonore</t>
  </si>
  <si>
    <t>60 - Attività di programmazione, trasmissione, agenzie di stampa e altre attività di distribuzione di contenuti</t>
  </si>
  <si>
    <t>62 - Attività di programmazione, consulenza informatica e attività connesse</t>
  </si>
  <si>
    <t>63 - Infrastrutture informatiche, elaborazione dati, hosting e altri servizi di informazione</t>
  </si>
  <si>
    <t>64 - Attività dei servizi finanziari, escluse le assicurazioni e i fondi pensione</t>
  </si>
  <si>
    <t>65 - Assicurazioni, riassicurazioni e fondi pensione, escluse le assicurazioni sociali obbligatorie</t>
  </si>
  <si>
    <t>69 - Attività legali e di contabilità</t>
  </si>
  <si>
    <t>70 - Attività di sedi centrali e consulenza gestionale</t>
  </si>
  <si>
    <t>71 - Attività di architettura e ingegneria; collaudi e analisi tecniche</t>
  </si>
  <si>
    <t>73 - Attività di pubblicità, ricerche di mercato e pubbliche relazioni</t>
  </si>
  <si>
    <t>78 - Attività di ricerca, selezione, fornitura di risorse umane</t>
  </si>
  <si>
    <t>79 - Attività di agenzie di viaggio, tour operator e altri servizi di prenotazione e attività connesse</t>
  </si>
  <si>
    <t>80 - Attività di investigazione e vigilanza</t>
  </si>
  <si>
    <t>81 - Attività di servizi per edifici e per la cura del paesaggio</t>
  </si>
  <si>
    <t>82 - Attività amministrative, di supporto per le funzioni di ufficio e altri servizi di supporto alle imprese</t>
  </si>
  <si>
    <t>85 - Istruzione e formazione</t>
  </si>
  <si>
    <t>86 - Attività per la salute umana</t>
  </si>
  <si>
    <t>87 - Attività di assistenza residenziale</t>
  </si>
  <si>
    <t>88 - Attività di assistenza sociale non residenziale</t>
  </si>
  <si>
    <t>90 - Attività di creazione artistica e rappresentazioni artistiche</t>
  </si>
  <si>
    <t>91 - Attività di biblioteche, archivi, musei e altre attività culturali</t>
  </si>
  <si>
    <t>92 - Attività di scommesse, lotterie e altri giochi d'azzardo</t>
  </si>
  <si>
    <t>93 - Attività sportive, di intrattenimento e divertimento</t>
  </si>
  <si>
    <t>94 - Attività delle organizzazioni associative</t>
  </si>
  <si>
    <t>95 - Riparazione e manutenzione di computer, beni per uso personale e per la casa, autoveicoli e motocicli</t>
  </si>
  <si>
    <t>96 - Attività di servizi alla persona</t>
  </si>
  <si>
    <t>98 - Produzione di beni e di servizi indifferenziati per uso proprio da parte di famiglie e convivenze</t>
  </si>
  <si>
    <t>99 - Attività di organizzazioni e organismi extraterritoriali</t>
  </si>
  <si>
    <t>Attrazione giovani estero (relocation, visti/permessi)</t>
  </si>
  <si>
    <t>Formazione iniziale e “onboarding” dedicato</t>
  </si>
  <si>
    <t>Mentoring / affiancamento intergenerazionale</t>
  </si>
  <si>
    <t>Percorsi di crescita e carriera</t>
  </si>
  <si>
    <t>Retention (premi, programmi per giovani talenti)</t>
  </si>
  <si>
    <t>Sistemi di welfare articolati (ad es. alloggio, auto, ecc.)</t>
  </si>
  <si>
    <t>Servizi/rimborso trasporto collettivo</t>
  </si>
  <si>
    <t>Educazione e istruzione dei familiari</t>
  </si>
  <si>
    <t>Educazione, istruzione</t>
  </si>
  <si>
    <t>Assistenza ai familiari non autosufficienti</t>
  </si>
  <si>
    <t>Se sì, specificare quali sono stati messi a disposizione nel 2025:</t>
  </si>
  <si>
    <t>La riga riporta il numero medio di lavoratori full-time a tempo indeterminato nel corso del 2025 (come da organici indicati in B.2)</t>
  </si>
  <si>
    <t>Attrazione e inserimento di giovani da altre parti d'Italia (supporto a spese di trasferimento/alloggio)</t>
  </si>
  <si>
    <t>Iniziative di welfare articolate e flessibili, tarate su cluster di popolazione aziendale (incluse palestre, iniziative su nutrizione, salute psicologica, ecc.)</t>
  </si>
  <si>
    <t>E.3 L'azienda ha integrato l'Intelligenza Artificiale nei propri processi?</t>
  </si>
  <si>
    <r>
      <t xml:space="preserve">E.4 Lato capitale umano, quali azioni ha intrapreso l’azienda per integrare l’IA nei propri processi o per valutarne l’integrazione? </t>
    </r>
    <r>
      <rPr>
        <sz val="10"/>
        <rFont val="Arial"/>
        <family val="2"/>
      </rPr>
      <t>(possibili più risposte)</t>
    </r>
  </si>
  <si>
    <r>
      <t>E.5 Quali sono le principali difficoltà che avete incontrato nell’adozione di soluzioni di Intelligenza Artificiale?</t>
    </r>
    <r>
      <rPr>
        <sz val="10"/>
        <rFont val="Arial"/>
        <family val="2"/>
      </rPr>
      <t xml:space="preserve"> (possibili più risposte)</t>
    </r>
  </si>
  <si>
    <t>G.8 Nel 2025 l'azienda  ha avuto stagisti?</t>
  </si>
  <si>
    <t>B.6 Qual è al 31.12.2025 il numero di lavoratori dipendenti fino a 30 anni di età?</t>
  </si>
  <si>
    <t>Azienda plurilocalizzata: No</t>
  </si>
  <si>
    <t>I dati si riferiscono a: Impresa
a livello nazionale</t>
  </si>
  <si>
    <t>Provincia della: Sede principale</t>
  </si>
  <si>
    <t>Indeterminato full-time: 2024
Maschi</t>
  </si>
  <si>
    <t>Indeterminato part-time: 2024
Maschi</t>
  </si>
  <si>
    <t>TOTALE INDETERMINATO 2024
Maschi</t>
  </si>
  <si>
    <t>Determinato full-time: 2024
Maschi</t>
  </si>
  <si>
    <t>Determinato part-time: 2024
Maschi</t>
  </si>
  <si>
    <t>Apprendistato 2024
Maschi</t>
  </si>
  <si>
    <t>TOTALE 2024
Maschi</t>
  </si>
  <si>
    <t>Indeterminato - Dirigenti: 2024
Maschi</t>
  </si>
  <si>
    <t>Indeterminato - Quadri: 2024
Maschi</t>
  </si>
  <si>
    <t>Indeterminato - Impiegati: 2024
Maschi</t>
  </si>
  <si>
    <t>Indeterminato - Intermedi: 2024
Maschi</t>
  </si>
  <si>
    <t>Indeterminato - Operai: 2024
Maschi</t>
  </si>
  <si>
    <t>Indeterminato - TOTALE: 2024
Maschi</t>
  </si>
  <si>
    <t>Domanda B.3 - turnover Assunti 2025</t>
  </si>
  <si>
    <t>B.4 N. lavoratori over-60</t>
  </si>
  <si>
    <t>B.5 Azioni implementate Sostituzione dopo il pensionamento</t>
  </si>
  <si>
    <t>Cambio di attività o mansioni in funzione dell'età e delle competenze / Job rotation</t>
  </si>
  <si>
    <t>B.6 N. lavoratori under-30</t>
  </si>
  <si>
    <t>B.7 Azioni implementate Attrazione giovani Italia (trasferimento/alloggio)</t>
  </si>
  <si>
    <t>Ferie (giorni medi pro-capite) Quadri/
Impiegati/Intermedi</t>
  </si>
  <si>
    <t>Ore di lavoro (settimanali pro-capite) Quadri/
Impiegati/Intermedi</t>
  </si>
  <si>
    <t>Pause retribuite (minuti settimanali pro-capite) Quadri/
Impiegati/Intermedi</t>
  </si>
  <si>
    <t xml:space="preserve"> Quadri (Indeterminato, numero medio) Maschi</t>
  </si>
  <si>
    <t>Impiegati/Intermedi:
(Indeterminato, numero medio) Maschi</t>
  </si>
  <si>
    <t>Operai:
(Indeterminato, numero medio) Maschi</t>
  </si>
  <si>
    <t>Infortuni per lavoro e malattie professionali Quadri
Maschi</t>
  </si>
  <si>
    <t>Malattie non professionali  Quadri
Maschi</t>
  </si>
  <si>
    <t>di cui: per carenza Quadri
Maschi</t>
  </si>
  <si>
    <t>Congedi retribuiti Quadri
Maschi</t>
  </si>
  <si>
    <t>Permessi 104 Quadri
Maschi</t>
  </si>
  <si>
    <t>Altri permessi retribuiti Quadri
Maschi</t>
  </si>
  <si>
    <t>Altre assenze non retribuite Quadri
Maschi</t>
  </si>
  <si>
    <t>Assenze per sciopero Quadri
Maschi</t>
  </si>
  <si>
    <t>CIG + FIS Quadri
Maschi</t>
  </si>
  <si>
    <t>ORE DI LAVORO STRAORDINARIO Impiegati/Intermedi
Maschi</t>
  </si>
  <si>
    <t>D.1 Lavoro agile nel 2025 No</t>
  </si>
  <si>
    <t>D.3 Numero dipendenti coinvolti Fino a 1 giorno alla settimana (o fino a 4 giorni al mese)</t>
  </si>
  <si>
    <t>E.1 Difficoltà reperimento No ricerche</t>
  </si>
  <si>
    <t>E.2 Azioni intraprese Nessuna</t>
  </si>
  <si>
    <t>E.2-bis A che livello l'azienda è stata coinvolta in programmi educativi? Scuole primarie / secondarie di primo grado</t>
  </si>
  <si>
    <t>Università (per didattica, ricerca, terzamissione, placement)</t>
  </si>
  <si>
    <t>E.3 L'azienda ha integrato l'Intelligenza Artificiale nei propri processi? No, non siamo interessati a utilizzarla</t>
  </si>
  <si>
    <t>E.4 Lato capitale umano, quali azioni ha intrapreso l’azienda per integrare l’IA nei propri processi o per valutarne l’integrazione? (possibili più risposte) Nessuna azione specifica</t>
  </si>
  <si>
    <t>E.5 Quali sono le principali difficoltà che avete incontrato nell’adozione di soluzioni di Intelligenza Artificiale? Mancanza di informazioni chiare sulle opportunità offerte dall’IA</t>
  </si>
  <si>
    <t>F.1 Contratto aziendale ATTUALMENTE applicato No</t>
  </si>
  <si>
    <t>F.2 Premi variabili collettivi erogati nel 2025 No</t>
  </si>
  <si>
    <t>F.3 Iniziative di welfare No</t>
  </si>
  <si>
    <t>Quali Assistenza sanitaria integrativa</t>
  </si>
  <si>
    <t>F.4 Fonti del welfare Conversione del premio di risultato</t>
  </si>
  <si>
    <t>F.5 N. lavoratori (tempo indet.) che hanno convertito premio in welfare e percentuale premio N. Op.-Imp.-Int-</t>
  </si>
  <si>
    <t>F. 6 Ammontare erogazione welfare operai</t>
  </si>
  <si>
    <t>Unità locale2</t>
  </si>
  <si>
    <t>2024
Femmine3</t>
  </si>
  <si>
    <t>2025
Maschi4</t>
  </si>
  <si>
    <t>2025
Femmine5</t>
  </si>
  <si>
    <t>2024
Femmine6</t>
  </si>
  <si>
    <t>2025
Maschi7</t>
  </si>
  <si>
    <t>2025
Femmine8</t>
  </si>
  <si>
    <t>2024
Femmine9</t>
  </si>
  <si>
    <t>2025
Maschi10</t>
  </si>
  <si>
    <t>2025
Femmine11</t>
  </si>
  <si>
    <t>2024
Femmine12</t>
  </si>
  <si>
    <t>2025
Maschi13</t>
  </si>
  <si>
    <t>2025
Femmine14</t>
  </si>
  <si>
    <t>2024
Femmine15</t>
  </si>
  <si>
    <t>2025
Maschi16</t>
  </si>
  <si>
    <t>2025
Femmine17</t>
  </si>
  <si>
    <t>2024
Femmine18</t>
  </si>
  <si>
    <t>2025
Maschi19</t>
  </si>
  <si>
    <t>2025
Femmine20</t>
  </si>
  <si>
    <t>2024
Femmine21</t>
  </si>
  <si>
    <t>2025
Maschi22</t>
  </si>
  <si>
    <t>2025
Femmine23</t>
  </si>
  <si>
    <t>2024 M 
di cui
part-time24</t>
  </si>
  <si>
    <t>2024
Femmine25</t>
  </si>
  <si>
    <t>2024 F 
di cui
part-time26</t>
  </si>
  <si>
    <t>2025
Maschi27</t>
  </si>
  <si>
    <t>2025 M 
di cui
part-time28</t>
  </si>
  <si>
    <t>2025
Femmine29</t>
  </si>
  <si>
    <t>2025 F 
di cui
part-time30</t>
  </si>
  <si>
    <t>2024 M 
di cui
part-time31</t>
  </si>
  <si>
    <t>2024
Femmine32</t>
  </si>
  <si>
    <t>2024 F 
di cui
part-time33</t>
  </si>
  <si>
    <t>2025
Maschi34</t>
  </si>
  <si>
    <t>2025 M 
di cui
part-time35</t>
  </si>
  <si>
    <t>2025
Femmine36</t>
  </si>
  <si>
    <t>2025 F 
di cui
part-time37</t>
  </si>
  <si>
    <t>2024 M 
di cui
part-time38</t>
  </si>
  <si>
    <t>2024
Femmine39</t>
  </si>
  <si>
    <t>2024 F 
di cui
part-time40</t>
  </si>
  <si>
    <t>2025
Maschi41</t>
  </si>
  <si>
    <t>2025 M 
di cui
part-time42</t>
  </si>
  <si>
    <t>2025
Femmine43</t>
  </si>
  <si>
    <t>2025 F 
di cui
part-time44</t>
  </si>
  <si>
    <t>2024 M 
di cui
part-time45</t>
  </si>
  <si>
    <t>2024
Femmine46</t>
  </si>
  <si>
    <t>2024 F 
di cui
part-time47</t>
  </si>
  <si>
    <t>2025
Maschi48</t>
  </si>
  <si>
    <t>2025 M 
di cui
part-time49</t>
  </si>
  <si>
    <t>2025
Femmine50</t>
  </si>
  <si>
    <t>2025 F 
di cui
part-time51</t>
  </si>
  <si>
    <t>2024 M 
di cui
part-time52</t>
  </si>
  <si>
    <t>2024
Femmine53</t>
  </si>
  <si>
    <t>2024 F 
di cui
part-time54</t>
  </si>
  <si>
    <t>2025
Maschi55</t>
  </si>
  <si>
    <t>2025 M 
di cui
part-time56</t>
  </si>
  <si>
    <t>2025
Femmine57</t>
  </si>
  <si>
    <t>2025 F 
di cui
part-time58</t>
  </si>
  <si>
    <t>Operai59</t>
  </si>
  <si>
    <t>Operai60</t>
  </si>
  <si>
    <t>Femmine61</t>
  </si>
  <si>
    <t>Femmine62</t>
  </si>
  <si>
    <t>Quadri
Femmine63</t>
  </si>
  <si>
    <t>Impiegati/Intermedi
Maschi64</t>
  </si>
  <si>
    <t>Impiegati/Intermedi
Femmine65</t>
  </si>
  <si>
    <t>Operai
Maschi66</t>
  </si>
  <si>
    <t>Operai
Femmine67</t>
  </si>
  <si>
    <t>Quadri
Femmine68</t>
  </si>
  <si>
    <t>Impiegati/Intermedi
Maschi69</t>
  </si>
  <si>
    <t>Impiegati/Intermedi
Femmine70</t>
  </si>
  <si>
    <t>Operai
Maschi71</t>
  </si>
  <si>
    <t>Operai
Femmine72</t>
  </si>
  <si>
    <t>Quadri
Femmine73</t>
  </si>
  <si>
    <t>Impiegati/Intermedi
Maschi74</t>
  </si>
  <si>
    <t>Impiegati/Intermedi
Femmine75</t>
  </si>
  <si>
    <t>Operai
Maschi76</t>
  </si>
  <si>
    <t>Operai
Femmine77</t>
  </si>
  <si>
    <t>Quadri
Femmine78</t>
  </si>
  <si>
    <t>Impiegati/Intermedi
Maschi79</t>
  </si>
  <si>
    <t>Impiegati/Intermedi
Femmine80</t>
  </si>
  <si>
    <t>Operai
Maschi81</t>
  </si>
  <si>
    <t>Operai
Femmine82</t>
  </si>
  <si>
    <t>Quadri
Femmine83</t>
  </si>
  <si>
    <t>Impiegati/Intermedi
Maschi84</t>
  </si>
  <si>
    <t>Impiegati/Intermedi
Femmine85</t>
  </si>
  <si>
    <t>Operai
Maschi86</t>
  </si>
  <si>
    <t>Operai
Femmine87</t>
  </si>
  <si>
    <t>Quadri
Femmine88</t>
  </si>
  <si>
    <t>Impiegati/Intermedi
Maschi89</t>
  </si>
  <si>
    <t>Impiegati/Intermedi
Femmine90</t>
  </si>
  <si>
    <t>Operai
Maschi91</t>
  </si>
  <si>
    <t>Operai
Femmine92</t>
  </si>
  <si>
    <t>Quadri
Femmine93</t>
  </si>
  <si>
    <t>Impiegati/Intermedi
Maschi94</t>
  </si>
  <si>
    <t>Impiegati/Intermedi
Femmine95</t>
  </si>
  <si>
    <t>Operai
Maschi96</t>
  </si>
  <si>
    <t>Operai
Femmine97</t>
  </si>
  <si>
    <t>Quadri
Femmine98</t>
  </si>
  <si>
    <t>Impiegati/Intermedi
Maschi99</t>
  </si>
  <si>
    <t>Impiegati/Intermedi
Femmine100</t>
  </si>
  <si>
    <t>Operai
Maschi101</t>
  </si>
  <si>
    <t>Operai
Femmine102</t>
  </si>
  <si>
    <t>Impiegati/Intermedi
Femmine103</t>
  </si>
  <si>
    <t>Operai
Maschi104</t>
  </si>
  <si>
    <t>Operai
Femmine105</t>
  </si>
  <si>
    <t>Sì106</t>
  </si>
  <si>
    <t>Altro (specificare)107</t>
  </si>
  <si>
    <t>Sì108</t>
  </si>
  <si>
    <t>Sì109</t>
  </si>
  <si>
    <t>Sì110</t>
  </si>
  <si>
    <t>B.7 Per questi lavoratori under-30, quali delle seguenti azioni l'azienda già implementa o pensa di implementare?</t>
  </si>
  <si>
    <t>B.5 Per questi lavoratori over-60, quali delle seguenti azioni l'azienda già implementa o pensa di implementare?</t>
  </si>
  <si>
    <t>Parametri</t>
  </si>
  <si>
    <t>G.1 L'impresa ha una struttura di politica retributiva formalizzata? No</t>
  </si>
  <si>
    <t>Nessun criterio Dirigenti</t>
  </si>
  <si>
    <t>Operai/intermedi</t>
  </si>
  <si>
    <t>Obiettivi aziendali Dirigenti</t>
  </si>
  <si>
    <t>Obiettivi individuali Dirigenti</t>
  </si>
  <si>
    <t>Job evaluation/Classificazione dei ruoli Dirigenti</t>
  </si>
  <si>
    <t>Posizionamento rispetto al mercato di riferimento Dirigenti</t>
  </si>
  <si>
    <t>Anzianità di servizio Dirigenti</t>
  </si>
  <si>
    <t>Tasso di inflazione Dirigenti</t>
  </si>
  <si>
    <t>Altro Dirigenti</t>
  </si>
  <si>
    <t>G.3 Quale prevede sarà, nel 2024, l'incremento medio della RAL (Retribuzione Annua Lorda) per ciascuna categoria di dipendenti? Dirigenti</t>
  </si>
  <si>
    <t>Media azienda</t>
  </si>
  <si>
    <t>G.4 L'impresa riconosce un premio variabile? no</t>
  </si>
  <si>
    <t>G.5 Quali sono gli indicatori (di produttività, redditività, efficienza, qualità o innovazione) sulla base dei quali vengono erogati i premi variabili? Volume della produzione/n. dipendenti</t>
  </si>
  <si>
    <t>Lavoro agile (smart working)</t>
  </si>
  <si>
    <t xml:space="preserve">Triennale </t>
  </si>
  <si>
    <t>Magistrale Umanistica (lettere, filosofia, ecc.)</t>
  </si>
  <si>
    <t xml:space="preserve">G.7 Qual è indicativamente la percentuale di incremento dopo il primo anno? </t>
  </si>
  <si>
    <t>G.8 Nel 2024 l'azienda ha avuto stagisti? No</t>
  </si>
  <si>
    <t xml:space="preserve">G.8 Se sì, con quale rimborso mensile medio in caso di tirocini extracurriculari? </t>
  </si>
  <si>
    <t>Sì2</t>
  </si>
  <si>
    <t>Quadri3</t>
  </si>
  <si>
    <t>Impiegati4</t>
  </si>
  <si>
    <t>Quadri5</t>
  </si>
  <si>
    <t>Impiegati6</t>
  </si>
  <si>
    <t>Operai/intermedi7</t>
  </si>
  <si>
    <t>Quadri8</t>
  </si>
  <si>
    <t>Impiegati9</t>
  </si>
  <si>
    <t>Operai/intermedi10</t>
  </si>
  <si>
    <t>Quadri11</t>
  </si>
  <si>
    <t>Impiegati12</t>
  </si>
  <si>
    <t>Operai/intermedi13</t>
  </si>
  <si>
    <t>Quadri14</t>
  </si>
  <si>
    <t>Impiegati15</t>
  </si>
  <si>
    <t>Operai/intermedi16</t>
  </si>
  <si>
    <t>Quadri17</t>
  </si>
  <si>
    <t>Impiegati18</t>
  </si>
  <si>
    <t>Operai/intermedi19</t>
  </si>
  <si>
    <t>Quadri20</t>
  </si>
  <si>
    <t>Impiegati21</t>
  </si>
  <si>
    <t>Operai/intermedi22</t>
  </si>
  <si>
    <t>Quadri23</t>
  </si>
  <si>
    <t>Impiegati24</t>
  </si>
  <si>
    <t>Operai/intermedi25</t>
  </si>
  <si>
    <t>Quadri26</t>
  </si>
  <si>
    <t>Impiegati27</t>
  </si>
  <si>
    <t>Operai/intermedi28</t>
  </si>
  <si>
    <t>Media Ponderata29</t>
  </si>
  <si>
    <t>Altro (specificare)30</t>
  </si>
  <si>
    <t>Sì31</t>
  </si>
  <si>
    <t>A) INFORMAZIONI GENERALI SULL'IMPRESA</t>
  </si>
  <si>
    <t>A.7 Unità produttiva</t>
  </si>
  <si>
    <t>A.8 Lavorazioni</t>
  </si>
  <si>
    <t>1.</t>
  </si>
  <si>
    <t>2.</t>
  </si>
  <si>
    <t>A.9 Comparto produttivo</t>
  </si>
  <si>
    <t>Articoli in gomma</t>
  </si>
  <si>
    <t>Pneumatici</t>
  </si>
  <si>
    <t>3.</t>
  </si>
  <si>
    <t>Manufatti in materiale plastico</t>
  </si>
  <si>
    <t>Cavi elettrici</t>
  </si>
  <si>
    <t>Altro (specificare)  &gt;&gt;&gt;</t>
  </si>
  <si>
    <r>
      <t>H)  SUDDIVISIONE PERSONALE PER CATEGORIA, PER GENERE, PER FASCE DI ETA'</t>
    </r>
    <r>
      <rPr>
        <b/>
        <sz val="14"/>
        <rFont val="Aptos Narrow"/>
        <family val="2"/>
      </rPr>
      <t xml:space="preserve"> </t>
    </r>
    <r>
      <rPr>
        <b/>
        <sz val="14"/>
        <rFont val="Arial"/>
        <family val="2"/>
      </rPr>
      <t xml:space="preserve"> E TURNI PRATICATI</t>
    </r>
  </si>
  <si>
    <t>H.1 Inquadramento dei lavoratori</t>
  </si>
  <si>
    <t>Dipendenti</t>
  </si>
  <si>
    <t>Quadri e Impiegati</t>
  </si>
  <si>
    <t>F1</t>
  </si>
  <si>
    <t>E1</t>
  </si>
  <si>
    <t>D1</t>
  </si>
  <si>
    <t>C1</t>
  </si>
  <si>
    <t>B1</t>
  </si>
  <si>
    <t>A1</t>
  </si>
  <si>
    <t>Q</t>
  </si>
  <si>
    <t>Qualifiche speciali</t>
  </si>
  <si>
    <t>E2</t>
  </si>
  <si>
    <t>C2</t>
  </si>
  <si>
    <t>I3</t>
  </si>
  <si>
    <t>H3</t>
  </si>
  <si>
    <t>G3</t>
  </si>
  <si>
    <t>F3</t>
  </si>
  <si>
    <t>E3</t>
  </si>
  <si>
    <t>D3</t>
  </si>
  <si>
    <r>
      <t>H.2</t>
    </r>
    <r>
      <rPr>
        <b/>
        <sz val="10"/>
        <color rgb="FFFF0000"/>
        <rFont val="Arial"/>
        <family val="2"/>
      </rPr>
      <t xml:space="preserve"> </t>
    </r>
    <r>
      <rPr>
        <b/>
        <sz val="10"/>
        <rFont val="Arial"/>
        <family val="2"/>
      </rPr>
      <t>Ripartizione addetti per fasce di età</t>
    </r>
  </si>
  <si>
    <t>TOTALE</t>
  </si>
  <si>
    <t>Minori di anni 30</t>
  </si>
  <si>
    <t>Tra 30 e 50 anni</t>
  </si>
  <si>
    <t>Maggiori di anni 50</t>
  </si>
  <si>
    <t>TOTALE (da B.1)</t>
  </si>
  <si>
    <r>
      <t xml:space="preserve">H.3 Turni praticati </t>
    </r>
    <r>
      <rPr>
        <b/>
        <vertAlign val="superscript"/>
        <sz val="10"/>
        <rFont val="Arial"/>
        <family val="2"/>
      </rPr>
      <t>(1)</t>
    </r>
  </si>
  <si>
    <t/>
  </si>
  <si>
    <t>cicli continui (3x7)</t>
  </si>
  <si>
    <t>18 turni o più turni sett.   (esc. 3x7)</t>
  </si>
  <si>
    <t>17 turni 
sett.</t>
  </si>
  <si>
    <t>15 o 16 turni
sett.</t>
  </si>
  <si>
    <t>2 turni  
 5 gg</t>
  </si>
  <si>
    <t>10 turni
sett. (2x5)</t>
  </si>
  <si>
    <t xml:space="preserve">Altro </t>
  </si>
  <si>
    <t>Specificare</t>
  </si>
  <si>
    <t>Quadri e impiegati</t>
  </si>
  <si>
    <t xml:space="preserve">(1) Indicare il numero degli addetti a turni sia in servizio che in CIG ordinaria e straordinaria, anche se sospesi a zero ore: </t>
  </si>
  <si>
    <t>ciclo continuo: 3 turni giornalieri di 8 ore per 7 giorni settimanali</t>
  </si>
  <si>
    <t>18 o più  turni settimanali: 3 turni giornalieri di 8 ore per 6 giorni la settimana (incluso il sabato) ed eventualmente 1 o 2 turni domenicali</t>
  </si>
  <si>
    <t>15 o 16 turni settimanali: 3 turni giornalieri di 8 ore per 5 giorni la settimana ed eventualmente 1 turno nella giornata di sabato</t>
  </si>
  <si>
    <t xml:space="preserve">10 turni settimanali: 2 turni settimanali di 8 ore per 5 giorni la settimana </t>
  </si>
  <si>
    <t>Altro: specificare  lo schema orario utilizzato  se differente dai precedenti (es. 4 turni giornalieri di 6 ore per 6 giorni settimanali)</t>
  </si>
  <si>
    <t>I) POLITICHE DI GENERE</t>
  </si>
  <si>
    <t>I.1 L'azienda ha introdotto azioni positive per le politiche di genere e le pari opportunità?</t>
  </si>
  <si>
    <t>I.2 Se sì, in quali ambiti?</t>
  </si>
  <si>
    <t>Pari opportunità di crescita e inclusività delle donne</t>
  </si>
  <si>
    <t>(es. accesso paritario a posizioni manageriali, valorizzazione competenze, protezione del posto di lavoro post maternità, ecc.)</t>
  </si>
  <si>
    <t>Equità remunerativa a parità di competenze</t>
  </si>
  <si>
    <t>(es. parità salariale, promozioni, salario variabile, ecc.)</t>
  </si>
  <si>
    <t>Conciliazione vita/lavoro e tutela della genitorialità</t>
  </si>
  <si>
    <t>(es. policy aziendali a tutela della maternità e della paternità)</t>
  </si>
  <si>
    <t xml:space="preserve">Promozione delle politiche di genere nell'ambiente di lavoro </t>
  </si>
  <si>
    <t>(es. azioni di sensibilizzazione, cultura inclusiva, percorsi formativi, ecc.)</t>
  </si>
  <si>
    <t>I.3.1 Se NO, l'azienda ha intrapreso il percorso per ottenere la certificazione della parità di genere?</t>
  </si>
  <si>
    <t>I.4. Ripartizione del personale per genere nei diversi ruoli aziendali</t>
  </si>
  <si>
    <t>Area</t>
  </si>
  <si>
    <t>Amministrazione</t>
  </si>
  <si>
    <t>Risorse Umane</t>
  </si>
  <si>
    <t>Finance</t>
  </si>
  <si>
    <t>Marketing e comunicazione</t>
  </si>
  <si>
    <t>Acquisti</t>
  </si>
  <si>
    <t>Vendite</t>
  </si>
  <si>
    <t>Logistica</t>
  </si>
  <si>
    <t>Information Technology</t>
  </si>
  <si>
    <t>Organizzazione/Gestione</t>
  </si>
  <si>
    <t>Produzione e Manutenzione</t>
  </si>
  <si>
    <t>Qualità e Ricerca e sviluppo</t>
  </si>
  <si>
    <t>Altre aree</t>
  </si>
  <si>
    <t>Totale (da B.1)</t>
  </si>
  <si>
    <t>I.4.1 Figure professionali connesse all'impiego di nuove tecnologie o alla trasformazione digitale nelle quali è presente personale femminile</t>
  </si>
  <si>
    <t>I.4.2 Sono state implementate iniziative dirette a favorire l'occupazione del personale femminile in tali ruoli?</t>
  </si>
  <si>
    <t>I.4.3 Se si, quali?</t>
  </si>
  <si>
    <t>I.5 Focus maternità</t>
  </si>
  <si>
    <t>Numero di lavoratrici in maternità nel precedente triennio:</t>
  </si>
  <si>
    <t>Periodo medio di primo rientro dopo la maternità (dopo numero mesi…):</t>
  </si>
  <si>
    <t>L'azienda accorda, al rientro dalla maternità, il part-time alle lavoratrici che ne fanno richiesta?</t>
  </si>
  <si>
    <t>L'azienda consente, al rientro dalla maternità, alle lavoratrici che ne fanno richiesta la possibilità di lavoro da remoto?</t>
  </si>
  <si>
    <t>Al rientro dalla maternità, in caso di modifica delle mansioni, è prevista una formazione specifica?</t>
  </si>
  <si>
    <t>Le eventuali azioni positive sono convenute con accordo aziendale?</t>
  </si>
  <si>
    <t>J) ACCOMODAMENTI RAGIONEVOLI E DISABILITÀ</t>
  </si>
  <si>
    <t>J.1 Accomodamenti ragionevoli</t>
  </si>
  <si>
    <t>Sono stati introdotti in azienda accomodamenti ragionevoli o misure per il reinserimento lavorativo di lavoratori con disabilità?</t>
  </si>
  <si>
    <t>(specificare) ...............................................................................</t>
  </si>
  <si>
    <t>Sono stati richiesti contributi pubblici (INAIL) a tal fine?</t>
  </si>
  <si>
    <t>Se presente, è stata coinvolta la RSU?</t>
  </si>
  <si>
    <t>J.2 Permessi connessi alla disabilità usufruiti nell'anno</t>
  </si>
  <si>
    <t>Impiegati/Qualifiche speciali</t>
  </si>
  <si>
    <t>Numero lavoratori interessati</t>
  </si>
  <si>
    <t>Numero ore</t>
  </si>
  <si>
    <t>Permessi mensili L.104/1992 (per il lavoratore)</t>
  </si>
  <si>
    <t>Permessi mensili L.104/1992 (per i familiari)</t>
  </si>
  <si>
    <t>Congedi speciali per cure</t>
  </si>
  <si>
    <t>Totale ore</t>
  </si>
  <si>
    <t>K) FOCUS SUI CONTRATTI</t>
  </si>
  <si>
    <t>K.1 Contratti a tempo parziale</t>
  </si>
  <si>
    <t>K.1.1 Numero contratti a tempo parziale</t>
  </si>
  <si>
    <t>K.1.2 Sono state pattuite clausole elastiche?</t>
  </si>
  <si>
    <t>Se Sì, numero contratti interessati:</t>
  </si>
  <si>
    <t>…</t>
  </si>
  <si>
    <t xml:space="preserve">K.1.3 Se Sì, sono state previste nel 2025 maggiorazioni aggiuntive rispetto a quelle previste dal CCNL (10%)? </t>
  </si>
  <si>
    <t>Se Sì, percentuale riconosciuta:</t>
  </si>
  <si>
    <t>%</t>
  </si>
  <si>
    <t xml:space="preserve">K.1.4 Per il lavoro supplementare sono previste maggiorazioni aggiuntive rispetto a quelle previste dal CCNL (16%)? </t>
  </si>
  <si>
    <t>K.2 Contratti a tempo determinato</t>
  </si>
  <si>
    <t>Sono stati utilizzati contratti di lavoro con causali definite dalla contrattazione aziendale</t>
  </si>
  <si>
    <t>Se sì specificare le causali</t>
  </si>
  <si>
    <t>K.3 Stagionalità</t>
  </si>
  <si>
    <r>
      <rPr>
        <sz val="10"/>
        <color theme="1"/>
        <rFont val="Aptos Narrow"/>
        <family val="2"/>
      </rPr>
      <t>Ẻ</t>
    </r>
    <r>
      <rPr>
        <sz val="10"/>
        <color theme="1"/>
        <rFont val="Arial"/>
        <family val="2"/>
      </rPr>
      <t xml:space="preserve"> stata contrattata la stagionalità al secondo livello di contrattazione (art. 2 Par. C del CCNL)</t>
    </r>
  </si>
  <si>
    <t>K.4 Ricorso al contratto di somministrazione nel 2025</t>
  </si>
  <si>
    <t>Lavoratori totali</t>
  </si>
  <si>
    <t>Numero lavoratori</t>
  </si>
  <si>
    <t>Monte-ore totale</t>
  </si>
  <si>
    <t>Impiegati/Qual. speciali</t>
  </si>
  <si>
    <t>Somministrazione a tempo determinato</t>
  </si>
  <si>
    <t>Somministrazione a tempo indeterminato e staff leasing</t>
  </si>
  <si>
    <t>L) RETRIBUZIONE</t>
  </si>
  <si>
    <t>L.1 Retribuzione diretta</t>
  </si>
  <si>
    <t>Le informazioni richieste si riferiscono al personale dipendente con contratto a TEMPO INDETERMINATO FULL-TIME</t>
  </si>
  <si>
    <t>Indicare la retribuzione mensile lorda pro-capite ordinariamente corrisposta per l'orario contrattuale di lavoro, riferita al mese di DICEMBRE 2025. Pertanto essa comprende la paga base di fatto (minimo contrattuale, indennità di funzione, scatti di anzianità, superminimi individuali e collettivi, ecc.).
ATTENZIONE: Se il personale è stato in CIG per una settimana in DICEMBRE, indicare la retribuzione media mensile normalmente pagata, escludendo pertanto l'effetto di riduzione della CIG.
Non devono essere conteggiati: eventuale lavoro straordinario, pagamenti per festività coincidenti con la domenica, integrazioni per carichi familiari o per altro motivo, assenze non retribuite, quota di tredicesima, ratei di premi o bonus.</t>
  </si>
  <si>
    <t>Quadri Impiegati e Q.S.</t>
  </si>
  <si>
    <t>1 - Retribuzione lorda mensile</t>
  </si>
  <si>
    <t>€</t>
  </si>
  <si>
    <t>di cui</t>
  </si>
  <si>
    <t>2 - Superminimo</t>
  </si>
  <si>
    <t xml:space="preserve">Numero lavoratori interessati </t>
  </si>
  <si>
    <t>Numero</t>
  </si>
  <si>
    <t>3 - Scatti di anzianità</t>
  </si>
  <si>
    <t xml:space="preserve">4 - Cottimo/Compenso ad personam cottimo    </t>
  </si>
  <si>
    <t xml:space="preserve">5 - Indennità sostitutiva  del premio di risultato </t>
  </si>
  <si>
    <r>
      <t xml:space="preserve">6 - Premio di produzione e/o altri premi fissi corrisposti mensilmente, </t>
    </r>
    <r>
      <rPr>
        <b/>
        <sz val="10"/>
        <color theme="1"/>
        <rFont val="Arial"/>
        <family val="2"/>
      </rPr>
      <t>diversi dal premio di risultato</t>
    </r>
    <r>
      <rPr>
        <b/>
        <vertAlign val="superscript"/>
        <sz val="10"/>
        <color theme="1"/>
        <rFont val="Arial"/>
        <family val="2"/>
      </rPr>
      <t xml:space="preserve"> (1)</t>
    </r>
  </si>
  <si>
    <t xml:space="preserve">7 - Maggiorazioni </t>
  </si>
  <si>
    <t>NOTE:</t>
  </si>
  <si>
    <r>
      <rPr>
        <b/>
        <i/>
        <sz val="9"/>
        <color theme="1"/>
        <rFont val="Arial"/>
        <family val="2"/>
      </rPr>
      <t>(1)</t>
    </r>
    <r>
      <rPr>
        <i/>
        <sz val="9"/>
        <color theme="1"/>
        <rFont val="Arial"/>
        <family val="2"/>
      </rPr>
      <t xml:space="preserve"> Indicare l’importo dei </t>
    </r>
    <r>
      <rPr>
        <b/>
        <i/>
        <sz val="9"/>
        <color theme="1"/>
        <rFont val="Arial"/>
        <family val="2"/>
      </rPr>
      <t>premi di produzione di cui alla “Nota a verbale” dell’art. 24 del CCNL</t>
    </r>
    <r>
      <rPr>
        <i/>
        <sz val="9"/>
        <color theme="1"/>
        <rFont val="Arial"/>
        <family val="2"/>
      </rPr>
      <t xml:space="preserve">. Qualora il premio sia corrisposto con cadenza trimestrale o semestrale, rapportare comunque il valore al mese. </t>
    </r>
    <r>
      <rPr>
        <i/>
        <u/>
        <sz val="9"/>
        <color theme="1"/>
        <rFont val="Arial"/>
        <family val="2"/>
      </rPr>
      <t>Altri premi diversi dai premi di risultato corrisposti mensilmente</t>
    </r>
    <r>
      <rPr>
        <i/>
        <sz val="9"/>
        <color theme="1"/>
        <rFont val="Arial"/>
        <family val="2"/>
      </rPr>
      <t>: indicare l’importo dei trattamenti corrisposti mensilmente ai lavoratori, diversi dal minimo contrattuale e dagli altri suindicati elementi (es. premi di presenza, ecc.)</t>
    </r>
  </si>
  <si>
    <t xml:space="preserve">L.2 Lavoro notturno </t>
  </si>
  <si>
    <t>Indicare se sono previsti importi superiori o altro rispetto a quanto previsto all'art. 12, comma 5 (indennità in cifra fissa)</t>
  </si>
  <si>
    <t>Se sì, indicare la tipologia</t>
  </si>
  <si>
    <t>L.3 Retribuzione indiretta</t>
  </si>
  <si>
    <t>Indicare l'importo medio procapite corrisposto nell'anno.</t>
  </si>
  <si>
    <r>
      <t>1 - Premio di risultato</t>
    </r>
    <r>
      <rPr>
        <vertAlign val="superscript"/>
        <sz val="10"/>
        <color theme="1"/>
        <rFont val="Arial"/>
        <family val="2"/>
      </rPr>
      <t xml:space="preserve"> (1)</t>
    </r>
  </si>
  <si>
    <t>2 - 14^ mensilità ed altri premi corrisposti annualmente, diversi dal premio di risultato</t>
  </si>
  <si>
    <r>
      <t xml:space="preserve">(1) </t>
    </r>
    <r>
      <rPr>
        <b/>
        <i/>
        <sz val="9"/>
        <color theme="1"/>
        <rFont val="Arial"/>
        <family val="2"/>
      </rPr>
      <t>Premio di risultato</t>
    </r>
    <r>
      <rPr>
        <i/>
        <sz val="9"/>
        <color theme="1"/>
        <rFont val="Arial"/>
        <family val="2"/>
      </rPr>
      <t>: indicare l’importo corrisposto nell’anno, sulla base degli accordi aziendali integrativi del CCNL.</t>
    </r>
  </si>
  <si>
    <t>L) CONTRATTAZIONE AZIENDALE</t>
  </si>
  <si>
    <t>L.1 L'impresa applica un contratto aziendale che prevede l'erogazione di un premio variabile collettivo?</t>
  </si>
  <si>
    <t>L.2 Se Sì: indicare nella seguente tabella quali sono gli indicatori eventualmente definiti nel contratto per la misurazione degli incrementi prefissati (di produttività, redditività, efficienza, qualità o innovazione) a cui sono legati i premi variabili.</t>
  </si>
  <si>
    <t>Altro (Specificare)</t>
  </si>
  <si>
    <t>…...........................................
…...........................................</t>
  </si>
  <si>
    <t>M) FONDI  CONTRATTUALI</t>
  </si>
  <si>
    <t>M.1 L'azienda mette a disposizione dei propri dipendenti non dirigenti uno o più dei servizi di welfare?</t>
  </si>
  <si>
    <t>M.2 Se sì, specificare quale/quali e per ognuno indicare se si tratta di decisione unilaterale, previsione da contratto aziendale e quale è stato il costo sostenuto dall'azienda nel 2023.</t>
  </si>
  <si>
    <t>Assente</t>
  </si>
  <si>
    <t>Presente</t>
  </si>
  <si>
    <t>decisione unilaterale dell’azienda</t>
  </si>
  <si>
    <t>previsto da contratto aziendale</t>
  </si>
  <si>
    <t>Servizi di trasporto collettivo</t>
  </si>
  <si>
    <t>Somministrazioni di vitto, mense aziendali</t>
  </si>
  <si>
    <t>Buoni pasto</t>
  </si>
  <si>
    <r>
      <t xml:space="preserve">Somme e servizi con finalità di educazione, istruzione, ricreazione, assistenza sociale e sanitaria o culto </t>
    </r>
    <r>
      <rPr>
        <vertAlign val="superscript"/>
        <sz val="10"/>
        <color theme="1"/>
        <rFont val="Arial"/>
        <family val="2"/>
      </rPr>
      <t>(1)</t>
    </r>
  </si>
  <si>
    <t>Carrello della spesa</t>
  </si>
  <si>
    <t>Buoni carburante</t>
  </si>
  <si>
    <r>
      <t>Altri fringe benefit</t>
    </r>
    <r>
      <rPr>
        <vertAlign val="superscript"/>
        <sz val="10"/>
        <color theme="1"/>
        <rFont val="Arial"/>
        <family val="2"/>
      </rPr>
      <t xml:space="preserve"> (2)</t>
    </r>
  </si>
  <si>
    <t>…............................................
…............................................</t>
  </si>
  <si>
    <t>(1) Oneri di utilità sociale, con finalità di cui al comma 1, art. 100 del TUIR.</t>
  </si>
  <si>
    <t>(2) Specifici beni e servizi concessi ai dipendenti (autovetture assegnate ad uso promiscuo; fabbricati in locazione, in uso o in comodato; prestiti agevolati; servizi di trasporto ferroviario di persone gratuiti) di cui al comma 4, art.51 del TUIR.</t>
  </si>
  <si>
    <t>M.1 Fondo di assistenza sanitaria FASG&amp;P</t>
  </si>
  <si>
    <t xml:space="preserve">M.1.1 Numero lavoratori iscritti a FASG&amp;P </t>
  </si>
  <si>
    <t>M.1.2 Numero lavoratori iscritti ad eventuali forme di assistenza sanitaria integrativa aziendale preesistenti</t>
  </si>
  <si>
    <t>specificare quale altro Fondo:</t>
  </si>
  <si>
    <t>…..........................................................</t>
  </si>
  <si>
    <t>M.1.3. Sono previsti trattamenti aggiuntivi rispetto a quanto previsto dal CCNL, al Titolo IV, Assistenza sanitaria?</t>
  </si>
  <si>
    <t>Se si, quali?</t>
  </si>
  <si>
    <t>M.2 Fondo Gomma Plastica</t>
  </si>
  <si>
    <t xml:space="preserve">M.2.1 Numero lavoratori iscritti a Fondo Gomma Plastica </t>
  </si>
  <si>
    <t>I.3 L'azienda ha ottenuto la certificazione della parità di genere di cui alla Legge 162/2021 (UNI PdR 125:2022)?</t>
  </si>
  <si>
    <t>Unità produttiva</t>
  </si>
  <si>
    <t>Lavorazione 2</t>
  </si>
  <si>
    <t>Lavorazione 3</t>
  </si>
  <si>
    <t>Comparto produttivo Articoli in gomma</t>
  </si>
  <si>
    <t>UOMINI Dirigenti</t>
  </si>
  <si>
    <t>DONNE Dirigenti</t>
  </si>
  <si>
    <t>Turni praticati - Quadri e impiegati cicli continui (3x7)</t>
  </si>
  <si>
    <t>Turni praticati - QS cicli continui (3x7)</t>
  </si>
  <si>
    <t>Turni praticati - Operai cicli continui (3x7)</t>
  </si>
  <si>
    <t>Addetti per fasce d'età M &lt;30</t>
  </si>
  <si>
    <t>Politiche di genere Sì</t>
  </si>
  <si>
    <t>Amministrazione M</t>
  </si>
  <si>
    <t>Risorse Umane M</t>
  </si>
  <si>
    <t>Finance M</t>
  </si>
  <si>
    <t>Marketing e comunicazione M</t>
  </si>
  <si>
    <t>Acquisti M</t>
  </si>
  <si>
    <t>Information technology M</t>
  </si>
  <si>
    <t>Organizzazione/Gestione M</t>
  </si>
  <si>
    <t>Produzione e manutenzione M</t>
  </si>
  <si>
    <t>Qualità e R&amp;S M</t>
  </si>
  <si>
    <t>Altre aree M</t>
  </si>
  <si>
    <t>TOTALE da B.1 M</t>
  </si>
  <si>
    <t>Figure connesse alle tecnologie con personale femminile Sì</t>
  </si>
  <si>
    <t>Iniziative per occupazione femminile in tali ruoli Sì</t>
  </si>
  <si>
    <t>Focus maternità N. lavoratrici maternità prec. Triennio</t>
  </si>
  <si>
    <t>Accomodamenti ragionevoli per il reiserimento lavoratori con disabilità Sì</t>
  </si>
  <si>
    <t>Richiesta contributi all'INAIL Sì</t>
  </si>
  <si>
    <t>Coinvolgimento RSU Sì</t>
  </si>
  <si>
    <t>PERMESSI Numero Quadri - M</t>
  </si>
  <si>
    <t>Numero contratti a tempo parziale</t>
  </si>
  <si>
    <t>Clausole elastiche Sì</t>
  </si>
  <si>
    <t>Maggiorazioni aggiuntive rispetto a CCNL Sì</t>
  </si>
  <si>
    <t>Lavoro supplementare: Maggiorazioni aggiuntive rispetto a CCNL Sì</t>
  </si>
  <si>
    <t>Causali contratt. SI</t>
  </si>
  <si>
    <t>Causali contratt. NO</t>
  </si>
  <si>
    <t>Specificare causali</t>
  </si>
  <si>
    <t>Stagionalità ex art. 2 Par. C Sì</t>
  </si>
  <si>
    <t>Somministrazione Sì</t>
  </si>
  <si>
    <t>Somministrazione a tempo determinato Lavoratori totali</t>
  </si>
  <si>
    <t>Somministrazione a tempo indeterminato Lavoratori totali</t>
  </si>
  <si>
    <t>Lavorazione 1</t>
  </si>
  <si>
    <t>Comparto produttivo Pneumatici</t>
  </si>
  <si>
    <t>Comparto produttivo Manufatti materiale plastico</t>
  </si>
  <si>
    <t>Comparto produttivo Cavi elettrici</t>
  </si>
  <si>
    <t>Comparto produttivo Altro (specificare)</t>
  </si>
  <si>
    <t>UOMINI TOTALE</t>
  </si>
  <si>
    <t>DONNE TOTALE</t>
  </si>
  <si>
    <t>Turni praticati - Quadri e impiegati 18 turni o più turni sett. (esc. 3x7)</t>
  </si>
  <si>
    <t>Turni praticati - Quadri e impiegati 17 turni</t>
  </si>
  <si>
    <t>Turni praticati - Quadri e impiegati 15 o 16 turni</t>
  </si>
  <si>
    <t>Turni praticati - Quadri e impiegati 10 turni</t>
  </si>
  <si>
    <t>Turni praticati - Quadri e impiegati Altro</t>
  </si>
  <si>
    <t>Turni praticati - Quadri e impiegati specificare</t>
  </si>
  <si>
    <t>Turni praticati - QS 18 turni o più turni sett. (esc. 3x7)</t>
  </si>
  <si>
    <t>Turni praticati - QS 17 turni</t>
  </si>
  <si>
    <t>Turni praticati - QS 15 o 16 turni</t>
  </si>
  <si>
    <t>Turni praticati - QS 10 turni</t>
  </si>
  <si>
    <t>Turni praticati - QS Altro</t>
  </si>
  <si>
    <t>Turni praticati - QS specificare</t>
  </si>
  <si>
    <t>Turni praticati - Operai 18 turni o più turni sett. (esc. 3x7)</t>
  </si>
  <si>
    <t>Turni praticati - Operai 17 turni</t>
  </si>
  <si>
    <t>Turni praticati - Operai 15 o 16 turni</t>
  </si>
  <si>
    <t>Turni praticati - Operai 10 turni</t>
  </si>
  <si>
    <t>Turni praticati - Operai Altro</t>
  </si>
  <si>
    <t>Turni praticati - Operai specificare</t>
  </si>
  <si>
    <t>Addetti per fasce d'età M 30-50</t>
  </si>
  <si>
    <t>Addetti per fasce d'età M &gt;50</t>
  </si>
  <si>
    <t>Addetti per fasce d'età Tot. Da B.1</t>
  </si>
  <si>
    <t>Addetti per fasce d'età F &lt;30</t>
  </si>
  <si>
    <t>Addetti per fasce d'età F 30-50</t>
  </si>
  <si>
    <t>Addetti per fasce d'età F &gt;50</t>
  </si>
  <si>
    <t>U Quadri e impiegati F1</t>
  </si>
  <si>
    <t>U Quadri e impiegati E1</t>
  </si>
  <si>
    <t>U Quadri e impiegati D1</t>
  </si>
  <si>
    <t>U Quadri e impiegati C1</t>
  </si>
  <si>
    <t>U Quadri e impiegati B1</t>
  </si>
  <si>
    <t>U Quadri e impiegati A1</t>
  </si>
  <si>
    <t>U Quadri e impiegati Q</t>
  </si>
  <si>
    <t>U Qualifiche speciali E2</t>
  </si>
  <si>
    <t>U Qualifiche speciali C2</t>
  </si>
  <si>
    <t>U Operai I3</t>
  </si>
  <si>
    <t>U Operai H3</t>
  </si>
  <si>
    <t>U Operai G3</t>
  </si>
  <si>
    <t>U Operai F3</t>
  </si>
  <si>
    <t>U Operai E3</t>
  </si>
  <si>
    <t>U Operai D3</t>
  </si>
  <si>
    <t>D Quadri e impiegati F1</t>
  </si>
  <si>
    <t>D Quadri e impiegati E1</t>
  </si>
  <si>
    <t>D Quadri e impiegati D1</t>
  </si>
  <si>
    <t>D Quadri e impiegati C1</t>
  </si>
  <si>
    <t>D Quadri e impiegati B1</t>
  </si>
  <si>
    <t>D Quadri e impiegati A1</t>
  </si>
  <si>
    <t>D Quadri e impiegati Q</t>
  </si>
  <si>
    <t>D Qualifiche speciali E2</t>
  </si>
  <si>
    <t>D Qualifiche speciali C2</t>
  </si>
  <si>
    <t>D Operai I3</t>
  </si>
  <si>
    <t>D Operai H3</t>
  </si>
  <si>
    <t>D Operai G3</t>
  </si>
  <si>
    <t>D Operai F3</t>
  </si>
  <si>
    <t>D Operai E3</t>
  </si>
  <si>
    <t>D Operai D3</t>
  </si>
  <si>
    <t>Addetti per fasce d'età Tot. Da B.12</t>
  </si>
  <si>
    <t>Politiche di genere No</t>
  </si>
  <si>
    <t>Ambito Pari opportunità inclusività</t>
  </si>
  <si>
    <t>Ambito Equità remunerativa a parità di competenze</t>
  </si>
  <si>
    <t>Ambito Conciliazione e genitorialità</t>
  </si>
  <si>
    <t>Ambito Politiche di genere nell'ambiente di lavoro</t>
  </si>
  <si>
    <t>Certificazione della parità di genere Sì</t>
  </si>
  <si>
    <t>Certificazione della parità di genere No</t>
  </si>
  <si>
    <t>Intrapreso il percorso per ottenere la certificazione Sì</t>
  </si>
  <si>
    <t>Intrapreso il percorso per ottenere la certificazione No</t>
  </si>
  <si>
    <t>Amministrazione F</t>
  </si>
  <si>
    <t>Amministrazione TOTALE</t>
  </si>
  <si>
    <t>Risorse Umane F</t>
  </si>
  <si>
    <t>Risorse Umane TOTALE</t>
  </si>
  <si>
    <t>Finance F</t>
  </si>
  <si>
    <t>Finance TOTALE</t>
  </si>
  <si>
    <t>Marketing e comunicazione F</t>
  </si>
  <si>
    <t>Marketing e comunicazione TOTALE</t>
  </si>
  <si>
    <t>Acquisti F</t>
  </si>
  <si>
    <t>Acquisti TOTALE</t>
  </si>
  <si>
    <t>Vendite M</t>
  </si>
  <si>
    <t>Vendite F</t>
  </si>
  <si>
    <t>Vendite TOTALE</t>
  </si>
  <si>
    <t>Logistica M</t>
  </si>
  <si>
    <t>Logistica F</t>
  </si>
  <si>
    <t>Logistica TOTALE</t>
  </si>
  <si>
    <t>Information technology F</t>
  </si>
  <si>
    <t>Information technology TOTALE</t>
  </si>
  <si>
    <t>Organizzazione/Gestione F</t>
  </si>
  <si>
    <t>Organizzazione/Gestione TOTALE</t>
  </si>
  <si>
    <t>Produzione e manutenzione F</t>
  </si>
  <si>
    <t>Produzione e manutenzione TOTALE</t>
  </si>
  <si>
    <t>Qualità e R&amp;S F</t>
  </si>
  <si>
    <t>Qualità e R&amp;S TOTALE</t>
  </si>
  <si>
    <t>Altre aree F</t>
  </si>
  <si>
    <t>Altre aree TOTALE</t>
  </si>
  <si>
    <t>TOTALE da B.1 F</t>
  </si>
  <si>
    <t>TOTALE da B.1 TOTALE</t>
  </si>
  <si>
    <t>Figure connesse alle tecnologie con personale femminile No</t>
  </si>
  <si>
    <t>Iniziative per occupazione femminile in tali ruoli No</t>
  </si>
  <si>
    <t>Iniziative per occupazione femminile in tali ruoli Quali?</t>
  </si>
  <si>
    <t>Focus maternità Periodo medio rientro</t>
  </si>
  <si>
    <t>Focus maternità Part-time per lavoratrici madri</t>
  </si>
  <si>
    <t>Focus maternità Lavoro da remoto per lavoratrici madri</t>
  </si>
  <si>
    <t>Focus maternità Formazione specifica per lavoratrici madri</t>
  </si>
  <si>
    <t>Focus maternità Accordo aziendale</t>
  </si>
  <si>
    <t>Accomodamenti ragionevoli per il reiserimento lavoratori con disabilità No</t>
  </si>
  <si>
    <t>Accomodamenti ragionevoli per il reiserimento lavoratori con disabilità specificare</t>
  </si>
  <si>
    <t>Richiesta contributi all'INAIL No</t>
  </si>
  <si>
    <t>Richiesta contributi all'INAIL specificare</t>
  </si>
  <si>
    <t>Coinvolgimento RSU No</t>
  </si>
  <si>
    <t>Coinvolgimento RSU specificare</t>
  </si>
  <si>
    <t>PERMESSI Ore 104 (lavoratore) - Quadri - M</t>
  </si>
  <si>
    <t>PERMESSI Ore 104 (familiari) - Quadri - M</t>
  </si>
  <si>
    <t>PERMESSI Ore congedi speciali - Quadri - M</t>
  </si>
  <si>
    <t>PERMESSI Numero Quadri - F</t>
  </si>
  <si>
    <t>PERMESSI Ore 104 (lavoratore) - Quadri - F</t>
  </si>
  <si>
    <t>PERMESSI Ore 104 (familiari) - Quadri - F</t>
  </si>
  <si>
    <t>PERMESSI Ore congedi speciali - Quadri - F</t>
  </si>
  <si>
    <t>PERMESSI Numero Impiegati QS - M</t>
  </si>
  <si>
    <t>PERMESSI Ore 104 (lavoratore) - Impiegati QS - M</t>
  </si>
  <si>
    <t>PERMESSI Ore 104 (familiari) - Impiegati QS - M</t>
  </si>
  <si>
    <t>PERMESSI Ore congedi speciali - Impiegati QS - M</t>
  </si>
  <si>
    <t>PERMESSI Numero Impiegati QS - F</t>
  </si>
  <si>
    <t>PERMESSI Ore 104 (lavoratore) - Impiegati QS - F</t>
  </si>
  <si>
    <t>PERMESSI Ore 104 (familiari) - Impiegati QS - F</t>
  </si>
  <si>
    <t>PERMESSI Ore congedi speciali - Impiegati QS - F</t>
  </si>
  <si>
    <t>PERMESSI Numero Operai - M</t>
  </si>
  <si>
    <t>PERMESSI Ore 104 (lavoratore) - Operai - M</t>
  </si>
  <si>
    <t>PERMESSI Ore 104 (familiari) - Operai - M</t>
  </si>
  <si>
    <t>PERMESSI Ore congedi speciali - Operai - M</t>
  </si>
  <si>
    <t>PERMESSI Numero Operai - F</t>
  </si>
  <si>
    <t>PERMESSI Ore 104 (lavoratore) - Operai - F</t>
  </si>
  <si>
    <t>PERMESSI Ore 104 (familiari) - Operai - F</t>
  </si>
  <si>
    <t>PERMESSI Ore congedi speciali - Operai - F</t>
  </si>
  <si>
    <t>Clausole elastiche No</t>
  </si>
  <si>
    <t>Clausole elastiche Num contratti</t>
  </si>
  <si>
    <t>Maggiorazioni aggiuntive rispetto a CCNL No</t>
  </si>
  <si>
    <t>Maggiorazioni aggiuntive rispetto a CCNL percentuale</t>
  </si>
  <si>
    <t>Lavoro supplementare: Maggiorazioni aggiuntive rispetto a CCNL No</t>
  </si>
  <si>
    <t>Lavoro supplementare: Maggiorazioni aggiuntive rispetto a CCNL percentuale</t>
  </si>
  <si>
    <t>Stagionalità ex art. 2 Par. C No</t>
  </si>
  <si>
    <t>Somministrazione No</t>
  </si>
  <si>
    <t>Somministrazione a tempo determinato N. impiegati/QS</t>
  </si>
  <si>
    <t>Somministrazione a tempo determinato N. operai</t>
  </si>
  <si>
    <t>Somministrazione a tempo determinato Ore iimpiegati/QS</t>
  </si>
  <si>
    <t>Somministrazione a tempo determinato Ore operai</t>
  </si>
  <si>
    <t>Somministrazione a tempo indeterminato N. impiegati/QS</t>
  </si>
  <si>
    <t>Somministrazione a tempo indeterminato N. operai</t>
  </si>
  <si>
    <t>Somministrazione a tempo indeterminato Ore iimpiegati/QS</t>
  </si>
  <si>
    <t>Somministrazione a tempo indeterminato Ore operai</t>
  </si>
  <si>
    <t>1 - Lorda mensile Quadri/Imp/QS</t>
  </si>
  <si>
    <t>1 - Lorda mensile Operai</t>
  </si>
  <si>
    <t>2 - Superminimo Quadri/Imp/QS</t>
  </si>
  <si>
    <t>2 - Superminimo Operai</t>
  </si>
  <si>
    <t>3 - Scatti anzianità Quadri/Imp/QS</t>
  </si>
  <si>
    <t>3 - Scatti anzianità Operai</t>
  </si>
  <si>
    <t>4 - Cottimo Quadri/Imp/QS</t>
  </si>
  <si>
    <t>4 - Cottimo Operai</t>
  </si>
  <si>
    <t>5 - Indennità sost. Premio Quadri/Imp/QS</t>
  </si>
  <si>
    <t>5 - Indennità sost. Premio Operai</t>
  </si>
  <si>
    <t>6 - Premio produzione e/o altri premi fissi Quadri/Imp/QS</t>
  </si>
  <si>
    <t>6 - Premio produzione e/o altri premi fissi Operai</t>
  </si>
  <si>
    <t>7 - Maggiorazioni Quadri/Imp/QS</t>
  </si>
  <si>
    <t>7 - Maggiorazioni Operai</t>
  </si>
  <si>
    <t>L.2 Lavoro notturno Altri importi SI</t>
  </si>
  <si>
    <t>L.2 Lavoro notturno Altri importi NO</t>
  </si>
  <si>
    <t>L.2 Lavoro notturno Tipologia</t>
  </si>
  <si>
    <t>1 - Premio di risultato No</t>
  </si>
  <si>
    <t>1 - Premio di risultato Sì</t>
  </si>
  <si>
    <t>1 - Premio di risultato Valore Quadri/Imp/QS</t>
  </si>
  <si>
    <t>1 - Premio di risultato Valore Operai</t>
  </si>
  <si>
    <t>2 - 14ma mensilità No</t>
  </si>
  <si>
    <t>3 - 14ma mensilità Sì</t>
  </si>
  <si>
    <t>4 - 14ma mensilità Valore Quadri/Imp/QS</t>
  </si>
  <si>
    <t>5 - 14ma mensilità Valore Operai</t>
  </si>
  <si>
    <t>Quadri FASG&amp;P</t>
  </si>
  <si>
    <t>Quadri altri Fondi</t>
  </si>
  <si>
    <t>Impiegati/QS FASG&amp;P</t>
  </si>
  <si>
    <t>Impiegati/QS altri Fondi</t>
  </si>
  <si>
    <t>Operai FASG&amp;P</t>
  </si>
  <si>
    <t>Operai altri Fondi</t>
  </si>
  <si>
    <t>Specificare altro Fondo</t>
  </si>
  <si>
    <t>Trattamenti aggiuntivi rispetto a CCNL Sì</t>
  </si>
  <si>
    <t>Trattamenti aggiuntivi rispetto a CCNL No</t>
  </si>
  <si>
    <t>Trattamenti aggiuntivi rispetto a CCNL Quali</t>
  </si>
  <si>
    <t>Iscritti al Fondo Gomma Plastica Quadri</t>
  </si>
  <si>
    <t>Iscritti al Fondo Gomma Plastica Imp. + QS</t>
  </si>
  <si>
    <t>Iscritti al Fondo Gomma Plastica Operai</t>
  </si>
  <si>
    <t>2 - Superminimo Numero Quadri Imp QS</t>
  </si>
  <si>
    <t>2 - Superminimo Numero Operai</t>
  </si>
  <si>
    <t>G.3 Quale prevede sarà, nel 2026, l'incremento medio della RAL (Retribuzione Annua Lorda) per ciascuna categoria di dipendenti?</t>
  </si>
  <si>
    <r>
      <t xml:space="preserve">F.3b L’azienda ha adottato iniziative volte a favorire la prevenzione sanitaria tra i propri dipendenti </t>
    </r>
    <r>
      <rPr>
        <sz val="10"/>
        <rFont val="Arial"/>
        <family val="2"/>
      </rPr>
      <t>(incentivi per partecipare agli screening,</t>
    </r>
  </si>
  <si>
    <t xml:space="preserve"> check-up aziendali, ecc.)?</t>
  </si>
  <si>
    <t>Prevenzione</t>
  </si>
  <si>
    <r>
      <t xml:space="preserve">F.3a L'azienda mette a disposizione dei propri dipendenti </t>
    </r>
    <r>
      <rPr>
        <b/>
        <u/>
        <sz val="10"/>
        <rFont val="Arial"/>
        <family val="2"/>
      </rPr>
      <t>non dirigenti</t>
    </r>
    <r>
      <rPr>
        <b/>
        <sz val="10"/>
        <rFont val="Arial"/>
        <family val="2"/>
      </rPr>
      <t xml:space="preserve"> uno o più servizi di welfare? 
</t>
    </r>
    <r>
      <rPr>
        <i/>
        <sz val="10"/>
        <rFont val="Arial"/>
        <family val="2"/>
      </rPr>
      <t xml:space="preserve">Considerare </t>
    </r>
    <r>
      <rPr>
        <i/>
        <u/>
        <sz val="10"/>
        <rFont val="Arial"/>
        <family val="2"/>
      </rPr>
      <t>tutte le iniziative di welfare</t>
    </r>
    <r>
      <rPr>
        <i/>
        <sz val="10"/>
        <rFont val="Arial"/>
        <family val="2"/>
      </rPr>
      <t xml:space="preserve"> indipendentemente dalla fonte (CCNL, contratto aziendale o regolamento aziendale)</t>
    </r>
  </si>
  <si>
    <t>CONFINDUSTRIA BERGAMO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</si>
</sst>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
    <numFmt numFmtId="167" formatCode="_-* #,##0_-;\-* #,##0_-;_-* &quot;-&quot;??_-;_-@_-"/>
    <numFmt numFmtId="168" formatCode="#,##0\ &quot;€&quot;"/>
  </numFmts>
  <fonts count="143">
    <font>
      <sz val="11"/>
      <color theme="1"/>
      <name val="Calibri"/>
      <family val="2"/>
      <scheme val="minor"/>
    </font>
    <font>
      <sz val="11"/>
      <color theme="1"/>
      <name val="Calibri"/>
      <family val="2"/>
      <scheme val="minor"/>
    </font>
    <font>
      <sz val="11"/>
      <color theme="0"/>
      <name val="Calibri"/>
      <family val="2"/>
      <scheme val="minor"/>
    </font>
    <font>
      <b/>
      <sz val="16"/>
      <color indexed="8"/>
      <name val="Arial"/>
      <family val="2"/>
    </font>
    <font>
      <b/>
      <sz val="16"/>
      <color indexed="56"/>
      <name val="Arial"/>
      <family val="2"/>
    </font>
    <font>
      <sz val="10"/>
      <name val="Arial"/>
      <family val="2"/>
    </font>
    <font>
      <sz val="10"/>
      <color indexed="8"/>
      <name val="Arial"/>
      <family val="2"/>
    </font>
    <font>
      <sz val="10"/>
      <color theme="1"/>
      <name val="Arial"/>
      <family val="2"/>
    </font>
    <font>
      <sz val="12"/>
      <color indexed="56"/>
      <name val="Arial"/>
      <family val="2"/>
    </font>
    <font>
      <sz val="10"/>
      <color indexed="9"/>
      <name val="Arial"/>
      <family val="2"/>
    </font>
    <font>
      <b/>
      <sz val="14"/>
      <color theme="1"/>
      <name val="Arial"/>
      <family val="2"/>
    </font>
    <font>
      <sz val="11"/>
      <color theme="1"/>
      <name val="Arial"/>
      <family val="2"/>
    </font>
    <font>
      <sz val="11"/>
      <name val="Arial"/>
      <family val="2"/>
    </font>
    <font>
      <sz val="11"/>
      <color indexed="8"/>
      <name val="Arial"/>
      <family val="2"/>
    </font>
    <font>
      <b/>
      <sz val="10"/>
      <name val="Arial"/>
      <family val="2"/>
    </font>
    <font>
      <b/>
      <sz val="14"/>
      <name val="Arial"/>
      <family val="2"/>
    </font>
    <font>
      <sz val="14"/>
      <name val="Arial"/>
      <family val="2"/>
    </font>
    <font>
      <sz val="14"/>
      <color indexed="8"/>
      <name val="Arial"/>
      <family val="2"/>
    </font>
    <font>
      <i/>
      <sz val="10"/>
      <name val="Arial"/>
      <family val="2"/>
    </font>
    <font>
      <sz val="11"/>
      <color rgb="FFFF0000"/>
      <name val="Arial"/>
      <family val="2"/>
    </font>
    <font>
      <b/>
      <sz val="11"/>
      <color rgb="FFFF3300"/>
      <name val="Calibri"/>
      <family val="2"/>
      <scheme val="minor"/>
    </font>
    <font>
      <b/>
      <i/>
      <sz val="10"/>
      <color rgb="FFFF0000"/>
      <name val="Arial"/>
      <family val="2"/>
    </font>
    <font>
      <sz val="11"/>
      <color theme="4" tint="0.39997558519241921"/>
      <name val="Calibri"/>
      <family val="2"/>
      <scheme val="minor"/>
    </font>
    <font>
      <sz val="11"/>
      <color theme="4" tint="0.39997558519241921"/>
      <name val="Arial"/>
      <family val="2"/>
    </font>
    <font>
      <b/>
      <sz val="10"/>
      <color theme="4" tint="0.39997558519241921"/>
      <name val="Arial"/>
      <family val="2"/>
    </font>
    <font>
      <sz val="10"/>
      <color theme="4" tint="0.39997558519241921"/>
      <name val="Arial"/>
      <family val="2"/>
    </font>
    <font>
      <i/>
      <u/>
      <sz val="10"/>
      <color theme="4" tint="0.39997558519241921"/>
      <name val="Arial"/>
      <family val="2"/>
    </font>
    <font>
      <i/>
      <u/>
      <sz val="11"/>
      <color theme="4" tint="0.39997558519241921"/>
      <name val="Calibri"/>
      <family val="2"/>
      <scheme val="minor"/>
    </font>
    <font>
      <sz val="9"/>
      <color theme="4" tint="0.39997558519241921"/>
      <name val="Arial"/>
      <family val="2"/>
    </font>
    <font>
      <b/>
      <i/>
      <sz val="9"/>
      <color theme="4" tint="0.39997558519241921"/>
      <name val="Arial"/>
      <family val="2"/>
    </font>
    <font>
      <i/>
      <sz val="10"/>
      <color theme="4" tint="0.39997558519241921"/>
      <name val="Arial"/>
      <family val="2"/>
    </font>
    <font>
      <b/>
      <i/>
      <sz val="12"/>
      <color theme="4" tint="0.39997558519241921"/>
      <name val="Arial"/>
      <family val="2"/>
    </font>
    <font>
      <sz val="10"/>
      <color theme="0"/>
      <name val="Arial"/>
      <family val="2"/>
    </font>
    <font>
      <sz val="11"/>
      <name val="Calibri"/>
      <family val="2"/>
      <scheme val="minor"/>
    </font>
    <font>
      <i/>
      <u/>
      <sz val="10"/>
      <name val="Arial"/>
      <family val="2"/>
    </font>
    <font>
      <b/>
      <i/>
      <sz val="10"/>
      <name val="Arial"/>
      <family val="2"/>
    </font>
    <font>
      <sz val="8"/>
      <color indexed="8"/>
      <name val="Tahoma"/>
      <family val="2"/>
    </font>
    <font>
      <b/>
      <u/>
      <sz val="10"/>
      <name val="Arial"/>
      <family val="2"/>
    </font>
    <font>
      <sz val="10"/>
      <name val="Calibri"/>
      <family val="2"/>
      <scheme val="minor"/>
    </font>
    <font>
      <sz val="10"/>
      <color theme="0"/>
      <name val="Calibri"/>
      <family val="2"/>
      <scheme val="minor"/>
    </font>
    <font>
      <sz val="12"/>
      <color theme="0"/>
      <name val="Arial"/>
      <family val="2"/>
    </font>
    <font>
      <b/>
      <sz val="10"/>
      <color theme="1"/>
      <name val="Arial"/>
      <family val="2"/>
    </font>
    <font>
      <sz val="12"/>
      <color theme="1"/>
      <name val="Arial"/>
      <family val="2"/>
    </font>
    <font>
      <b/>
      <i/>
      <sz val="10"/>
      <color theme="1"/>
      <name val="Arial"/>
      <family val="2"/>
    </font>
    <font>
      <sz val="9"/>
      <color rgb="FFFF0000"/>
      <name val="Arial"/>
      <family val="2"/>
    </font>
    <font>
      <b/>
      <i/>
      <sz val="12"/>
      <color rgb="FFFF0000"/>
      <name val="Arial"/>
      <family val="2"/>
    </font>
    <font>
      <sz val="8"/>
      <color rgb="FFFF0000"/>
      <name val="Arial"/>
      <family val="2"/>
    </font>
    <font>
      <sz val="10"/>
      <color rgb="FFFF0000"/>
      <name val="Arial"/>
      <family val="2"/>
    </font>
    <font>
      <sz val="11"/>
      <color rgb="FF0000FF"/>
      <name val="Calibri"/>
      <family val="2"/>
      <scheme val="minor"/>
    </font>
    <font>
      <i/>
      <sz val="10"/>
      <color rgb="FFFF0000"/>
      <name val="Arial"/>
      <family val="2"/>
    </font>
    <font>
      <b/>
      <sz val="10"/>
      <color theme="0"/>
      <name val="Arial"/>
      <family val="2"/>
    </font>
    <font>
      <b/>
      <u/>
      <sz val="10"/>
      <color theme="1"/>
      <name val="Arial"/>
      <family val="2"/>
    </font>
    <font>
      <sz val="11"/>
      <color rgb="FFFF0000"/>
      <name val="Calibri"/>
      <family val="2"/>
      <scheme val="minor"/>
    </font>
    <font>
      <b/>
      <i/>
      <sz val="8"/>
      <color rgb="FFFF0000"/>
      <name val="Arial"/>
      <family val="2"/>
    </font>
    <font>
      <sz val="14"/>
      <color rgb="FFFF0000"/>
      <name val="Arial"/>
      <family val="2"/>
    </font>
    <font>
      <u/>
      <sz val="9"/>
      <color rgb="FFFF0000"/>
      <name val="Arial"/>
      <family val="2"/>
    </font>
    <font>
      <sz val="10"/>
      <color theme="1"/>
      <name val="Calibri"/>
      <family val="2"/>
      <scheme val="minor"/>
    </font>
    <font>
      <b/>
      <sz val="10"/>
      <name val="Calibri"/>
      <family val="2"/>
      <scheme val="minor"/>
    </font>
    <font>
      <sz val="8"/>
      <name val="Calibri"/>
      <family val="2"/>
      <scheme val="minor"/>
    </font>
    <font>
      <b/>
      <i/>
      <sz val="9"/>
      <color theme="1"/>
      <name val="Arial"/>
      <family val="2"/>
    </font>
    <font>
      <sz val="9"/>
      <color theme="1"/>
      <name val="Arial"/>
      <family val="2"/>
    </font>
    <font>
      <i/>
      <sz val="10"/>
      <color theme="1"/>
      <name val="Arial"/>
      <family val="2"/>
    </font>
    <font>
      <sz val="8"/>
      <color theme="1"/>
      <name val="Arial"/>
      <family val="2"/>
    </font>
    <font>
      <vertAlign val="superscript"/>
      <sz val="9"/>
      <color theme="1"/>
      <name val="Arial"/>
      <family val="2"/>
    </font>
    <font>
      <i/>
      <sz val="8"/>
      <color theme="1"/>
      <name val="Arial"/>
      <family val="2"/>
    </font>
    <font>
      <b/>
      <sz val="11"/>
      <color theme="1"/>
      <name val="Arial"/>
      <family val="2"/>
    </font>
    <font>
      <i/>
      <sz val="9"/>
      <color theme="1"/>
      <name val="Arial"/>
      <family val="2"/>
    </font>
    <font>
      <b/>
      <sz val="12"/>
      <color rgb="FFC00000"/>
      <name val="Arial"/>
      <family val="2"/>
    </font>
    <font>
      <vertAlign val="superscript"/>
      <sz val="10"/>
      <name val="Arial"/>
      <family val="2"/>
    </font>
    <font>
      <b/>
      <sz val="12"/>
      <color rgb="FF008000"/>
      <name val="Arial"/>
      <family val="2"/>
    </font>
    <font>
      <b/>
      <sz val="12"/>
      <color theme="6" tint="-0.249977111117893"/>
      <name val="Arial"/>
      <family val="2"/>
    </font>
    <font>
      <sz val="9"/>
      <name val="Arial"/>
      <family val="2"/>
    </font>
    <font>
      <b/>
      <i/>
      <sz val="14"/>
      <name val="Arial"/>
      <family val="2"/>
    </font>
    <font>
      <b/>
      <sz val="11"/>
      <color theme="0"/>
      <name val="Arial"/>
      <family val="2"/>
    </font>
    <font>
      <b/>
      <i/>
      <sz val="11"/>
      <color theme="1"/>
      <name val="Arial"/>
      <family val="2"/>
    </font>
    <font>
      <b/>
      <sz val="12"/>
      <color rgb="FF0000FF"/>
      <name val="Arial"/>
      <family val="2"/>
    </font>
    <font>
      <i/>
      <sz val="9"/>
      <color rgb="FFFF0000"/>
      <name val="Arial"/>
      <family val="2"/>
    </font>
    <font>
      <i/>
      <sz val="10"/>
      <color theme="9" tint="-0.249977111117893"/>
      <name val="Arial"/>
      <family val="2"/>
    </font>
    <font>
      <sz val="8.5"/>
      <color rgb="FFFF0000"/>
      <name val="Arial"/>
      <family val="2"/>
    </font>
    <font>
      <sz val="11"/>
      <color theme="3"/>
      <name val="Arial"/>
      <family val="2"/>
    </font>
    <font>
      <b/>
      <sz val="14"/>
      <color theme="3"/>
      <name val="Arial"/>
      <family val="2"/>
    </font>
    <font>
      <b/>
      <sz val="11"/>
      <color theme="3"/>
      <name val="Arial"/>
      <family val="2"/>
    </font>
    <font>
      <i/>
      <sz val="11"/>
      <color theme="0"/>
      <name val="Arial"/>
      <family val="2"/>
    </font>
    <font>
      <b/>
      <i/>
      <sz val="11"/>
      <color theme="0"/>
      <name val="Arial"/>
      <family val="2"/>
    </font>
    <font>
      <sz val="11"/>
      <color theme="0"/>
      <name val="Arial"/>
      <family val="2"/>
    </font>
    <font>
      <b/>
      <u/>
      <sz val="11"/>
      <name val="Arial"/>
      <family val="2"/>
    </font>
    <font>
      <b/>
      <i/>
      <sz val="11"/>
      <name val="Arial"/>
      <family val="2"/>
    </font>
    <font>
      <b/>
      <i/>
      <u/>
      <sz val="11"/>
      <name val="Arial"/>
      <family val="2"/>
    </font>
    <font>
      <b/>
      <sz val="11"/>
      <name val="Arial"/>
      <family val="2"/>
    </font>
    <font>
      <u/>
      <sz val="11"/>
      <color theme="10"/>
      <name val="Calibri"/>
      <family val="2"/>
      <scheme val="minor"/>
    </font>
    <font>
      <i/>
      <sz val="11"/>
      <color theme="1"/>
      <name val="Arial"/>
      <family val="2"/>
    </font>
    <font>
      <b/>
      <i/>
      <u/>
      <sz val="11"/>
      <color theme="1"/>
      <name val="Arial"/>
      <family val="2"/>
    </font>
    <font>
      <b/>
      <i/>
      <u/>
      <sz val="10"/>
      <color theme="1"/>
      <name val="Arial"/>
      <family val="2"/>
    </font>
    <font>
      <b/>
      <u/>
      <sz val="11"/>
      <color theme="1"/>
      <name val="Arial"/>
      <family val="2"/>
    </font>
    <font>
      <u/>
      <sz val="11"/>
      <color theme="1"/>
      <name val="Arial"/>
      <family val="2"/>
    </font>
    <font>
      <b/>
      <sz val="10"/>
      <color rgb="FFFF0000"/>
      <name val="Arial"/>
      <family val="2"/>
    </font>
    <font>
      <b/>
      <i/>
      <u/>
      <sz val="10"/>
      <name val="Arial"/>
      <family val="2"/>
    </font>
    <font>
      <b/>
      <sz val="8"/>
      <color rgb="FFFF0000"/>
      <name val="Arial"/>
      <family val="2"/>
    </font>
    <font>
      <i/>
      <sz val="10"/>
      <color rgb="FF0000FF"/>
      <name val="Arial"/>
      <family val="2"/>
    </font>
    <font>
      <sz val="10"/>
      <color rgb="FF0000FF"/>
      <name val="Arial"/>
      <family val="2"/>
    </font>
    <font>
      <sz val="8"/>
      <color rgb="FF0000FF"/>
      <name val="Arial"/>
      <family val="2"/>
    </font>
    <font>
      <i/>
      <sz val="10"/>
      <color theme="1"/>
      <name val="Arial"/>
      <family val="2"/>
    </font>
    <font>
      <i/>
      <sz val="11"/>
      <color theme="1"/>
      <name val="Calibri"/>
      <family val="2"/>
      <scheme val="minor"/>
    </font>
    <font>
      <sz val="11"/>
      <color rgb="FF00B0F0"/>
      <name val="Arial"/>
      <family val="2"/>
    </font>
    <font>
      <b/>
      <sz val="11"/>
      <color rgb="FF00B0F0"/>
      <name val="Arial"/>
      <family val="2"/>
    </font>
    <font>
      <i/>
      <sz val="9"/>
      <color rgb="FFBF5B09"/>
      <name val="Arial"/>
      <family val="2"/>
    </font>
    <font>
      <i/>
      <sz val="10"/>
      <color rgb="FFBF5B09"/>
      <name val="Arial"/>
      <family val="2"/>
    </font>
    <font>
      <b/>
      <i/>
      <sz val="10"/>
      <color rgb="FFBF5B09"/>
      <name val="Arial"/>
      <family val="2"/>
    </font>
    <font>
      <u/>
      <sz val="9"/>
      <name val="Arial"/>
      <family val="2"/>
    </font>
    <font>
      <b/>
      <sz val="26"/>
      <color rgb="FFFF0000"/>
      <name val="Arial"/>
      <family val="2"/>
    </font>
    <font>
      <b/>
      <sz val="9"/>
      <name val="Arial"/>
      <family val="2"/>
    </font>
    <font>
      <b/>
      <sz val="11"/>
      <color rgb="FFFF0000"/>
      <name val="Calibri"/>
      <family val="2"/>
      <scheme val="minor"/>
    </font>
    <font>
      <sz val="10"/>
      <color rgb="FFFF0000"/>
      <name val="Calibri"/>
      <family val="2"/>
      <scheme val="minor"/>
    </font>
    <font>
      <sz val="11"/>
      <color theme="1"/>
      <name val="Ari+"/>
    </font>
    <font>
      <i/>
      <sz val="11"/>
      <color rgb="FFFF0000"/>
      <name val="Ari+"/>
    </font>
    <font>
      <sz val="8"/>
      <name val="Arial"/>
      <family val="2"/>
    </font>
    <font>
      <sz val="9"/>
      <color theme="1"/>
      <name val="Calibri"/>
      <family val="2"/>
      <scheme val="minor"/>
    </font>
    <font>
      <strike/>
      <sz val="10"/>
      <color theme="1"/>
      <name val="Arial"/>
      <family val="2"/>
    </font>
    <font>
      <sz val="24"/>
      <color rgb="FFFF0000"/>
      <name val="Arial"/>
      <family val="2"/>
    </font>
    <font>
      <b/>
      <sz val="11"/>
      <name val="Calibri"/>
      <family val="2"/>
      <scheme val="minor"/>
    </font>
    <font>
      <b/>
      <sz val="9"/>
      <color rgb="FFFF0000"/>
      <name val="Arial"/>
      <family val="2"/>
    </font>
    <font>
      <b/>
      <sz val="10"/>
      <color theme="4"/>
      <name val="Arial"/>
      <family val="2"/>
    </font>
    <font>
      <b/>
      <sz val="12"/>
      <name val="Arial"/>
      <family val="2"/>
    </font>
    <font>
      <b/>
      <sz val="10"/>
      <name val="Calibri"/>
      <family val="2"/>
    </font>
    <font>
      <b/>
      <sz val="9"/>
      <color theme="0"/>
      <name val="Arial"/>
      <family val="2"/>
    </font>
    <font>
      <i/>
      <sz val="9"/>
      <color theme="0"/>
      <name val="Arial"/>
      <family val="2"/>
    </font>
    <font>
      <b/>
      <i/>
      <sz val="9"/>
      <color theme="0"/>
      <name val="Arial"/>
      <family val="2"/>
    </font>
    <font>
      <b/>
      <i/>
      <sz val="10"/>
      <color indexed="10"/>
      <name val="Arial"/>
      <family val="2"/>
    </font>
    <font>
      <b/>
      <i/>
      <sz val="8"/>
      <color indexed="10"/>
      <name val="Arial"/>
      <family val="2"/>
    </font>
    <font>
      <sz val="8"/>
      <color indexed="10"/>
      <name val="Arial"/>
      <family val="2"/>
    </font>
    <font>
      <b/>
      <sz val="14"/>
      <name val="Aptos Narrow"/>
      <family val="2"/>
    </font>
    <font>
      <b/>
      <i/>
      <sz val="9"/>
      <name val="Arial"/>
      <family val="2"/>
    </font>
    <font>
      <b/>
      <vertAlign val="superscript"/>
      <sz val="10"/>
      <name val="Arial"/>
      <family val="2"/>
    </font>
    <font>
      <sz val="8"/>
      <color theme="1"/>
      <name val="Calibri"/>
      <family val="2"/>
      <scheme val="minor"/>
    </font>
    <font>
      <b/>
      <sz val="9.5"/>
      <name val="Arial"/>
      <family val="2"/>
    </font>
    <font>
      <sz val="9.9"/>
      <color theme="1"/>
      <name val="Arial"/>
      <family val="2"/>
    </font>
    <font>
      <b/>
      <sz val="9"/>
      <color theme="1"/>
      <name val="Arial"/>
      <family val="2"/>
    </font>
    <font>
      <sz val="10"/>
      <color theme="1"/>
      <name val="Aptos Narrow"/>
      <family val="2"/>
    </font>
    <font>
      <b/>
      <vertAlign val="superscript"/>
      <sz val="10"/>
      <color theme="1"/>
      <name val="Arial"/>
      <family val="2"/>
    </font>
    <font>
      <i/>
      <u/>
      <sz val="9"/>
      <color theme="1"/>
      <name val="Arial"/>
      <family val="2"/>
    </font>
    <font>
      <sz val="9"/>
      <color theme="0"/>
      <name val="Arial"/>
      <family val="2"/>
    </font>
    <font>
      <vertAlign val="superscript"/>
      <sz val="10"/>
      <color theme="1"/>
      <name val="Arial"/>
      <family val="2"/>
    </font>
    <font>
      <b/>
      <strike/>
      <sz val="10"/>
      <color rgb="FFFF0000"/>
      <name val="Arial"/>
      <family val="2"/>
    </font>
  </fonts>
  <fills count="2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92D050"/>
        <bgColor indexed="64"/>
      </patternFill>
    </fill>
    <fill>
      <patternFill patternType="solid">
        <fgColor indexed="9"/>
        <bgColor indexed="64"/>
      </patternFill>
    </fill>
    <fill>
      <patternFill patternType="solid">
        <fgColor rgb="FFFFFF00"/>
        <bgColor indexed="64"/>
      </patternFill>
    </fill>
    <fill>
      <patternFill patternType="lightGray">
        <fgColor indexed="47"/>
        <bgColor indexed="9"/>
      </patternFill>
    </fill>
    <fill>
      <patternFill patternType="darkGray">
        <fgColor indexed="47"/>
      </patternFill>
    </fill>
    <fill>
      <patternFill patternType="solid">
        <fgColor indexed="47"/>
        <bgColor indexed="64"/>
      </patternFill>
    </fill>
    <fill>
      <patternFill patternType="solid">
        <fgColor theme="0" tint="-4.9989318521683403E-2"/>
        <bgColor indexed="64"/>
      </patternFill>
    </fill>
    <fill>
      <patternFill patternType="solid">
        <fgColor rgb="FFFF0000"/>
        <bgColor indexed="64"/>
      </patternFill>
    </fill>
    <fill>
      <patternFill patternType="mediumGray"/>
    </fill>
    <fill>
      <patternFill patternType="solid">
        <fgColor rgb="FFFFFFCC"/>
        <bgColor indexed="64"/>
      </patternFill>
    </fill>
    <fill>
      <patternFill patternType="solid">
        <fgColor theme="0" tint="-0.14999847407452621"/>
        <bgColor indexed="64"/>
      </patternFill>
    </fill>
    <fill>
      <patternFill patternType="solid">
        <fgColor indexed="9"/>
        <bgColor indexed="9"/>
      </patternFill>
    </fill>
    <fill>
      <patternFill patternType="solid">
        <fgColor theme="4" tint="0.39997558519241921"/>
        <bgColor indexed="64"/>
      </patternFill>
    </fill>
    <fill>
      <patternFill patternType="solid">
        <fgColor theme="4"/>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99FF99"/>
        <bgColor indexed="64"/>
      </patternFill>
    </fill>
    <fill>
      <patternFill patternType="solid">
        <fgColor rgb="FFCDFFCD"/>
        <bgColor indexed="64"/>
      </patternFill>
    </fill>
    <fill>
      <patternFill patternType="solid">
        <fgColor theme="9" tint="0.39997558519241921"/>
        <bgColor indexed="64"/>
      </patternFill>
    </fill>
    <fill>
      <patternFill patternType="solid">
        <fgColor theme="5"/>
        <bgColor indexed="64"/>
      </patternFill>
    </fill>
  </fills>
  <borders count="90">
    <border>
      <left/>
      <right/>
      <top/>
      <bottom/>
      <diagonal/>
    </border>
    <border>
      <left/>
      <right/>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right/>
      <top/>
      <bottom style="hair">
        <color indexed="64"/>
      </bottom>
      <diagonal/>
    </border>
    <border>
      <left style="thin">
        <color indexed="64"/>
      </left>
      <right/>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dotted">
        <color indexed="64"/>
      </left>
      <right style="dotted">
        <color indexed="64"/>
      </right>
      <top style="dotted">
        <color indexed="64"/>
      </top>
      <bottom style="dotted">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right style="thin">
        <color indexed="64"/>
      </right>
      <top style="thin">
        <color indexed="64"/>
      </top>
      <bottom/>
      <diagonal/>
    </border>
    <border>
      <left/>
      <right style="thin">
        <color indexed="64"/>
      </right>
      <top/>
      <bottom style="hair">
        <color indexed="64"/>
      </bottom>
      <diagonal/>
    </border>
    <border>
      <left style="mediumDashed">
        <color indexed="64"/>
      </left>
      <right/>
      <top/>
      <bottom style="thin">
        <color indexed="64"/>
      </bottom>
      <diagonal/>
    </border>
    <border>
      <left style="hair">
        <color indexed="64"/>
      </left>
      <right style="thin">
        <color indexed="64"/>
      </right>
      <top style="thin">
        <color indexed="64"/>
      </top>
      <bottom style="thin">
        <color indexed="64"/>
      </bottom>
      <diagonal/>
    </border>
    <border>
      <left/>
      <right/>
      <top style="dotted">
        <color indexed="64"/>
      </top>
      <bottom style="dotted">
        <color indexed="64"/>
      </bottom>
      <diagonal/>
    </border>
    <border>
      <left style="hair">
        <color indexed="64"/>
      </left>
      <right style="hair">
        <color indexed="64"/>
      </right>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thin">
        <color indexed="64"/>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thin">
        <color theme="4" tint="0.59996337778862885"/>
      </left>
      <right style="thin">
        <color theme="4" tint="0.59996337778862885"/>
      </right>
      <top style="thin">
        <color theme="4" tint="0.59996337778862885"/>
      </top>
      <bottom style="thin">
        <color theme="4" tint="0.59996337778862885"/>
      </bottom>
      <diagonal/>
    </border>
    <border>
      <left/>
      <right/>
      <top style="hair">
        <color indexed="64"/>
      </top>
      <bottom/>
      <diagonal/>
    </border>
    <border>
      <left style="thin">
        <color indexed="64"/>
      </left>
      <right style="thin">
        <color indexed="64"/>
      </right>
      <top/>
      <bottom style="thin">
        <color indexed="64"/>
      </bottom>
      <diagonal/>
    </border>
    <border>
      <left/>
      <right style="dotted">
        <color indexed="64"/>
      </right>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right style="dotted">
        <color indexed="64"/>
      </right>
      <top style="dotted">
        <color indexed="64"/>
      </top>
      <bottom style="hair">
        <color indexed="64"/>
      </bottom>
      <diagonal/>
    </border>
    <border>
      <left/>
      <right style="hair">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dotted">
        <color indexed="64"/>
      </right>
      <top/>
      <bottom style="hair">
        <color indexed="64"/>
      </bottom>
      <diagonal/>
    </border>
    <border>
      <left/>
      <right style="hair">
        <color indexed="64"/>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hair">
        <color indexed="64"/>
      </right>
      <top style="dotted">
        <color indexed="64"/>
      </top>
      <bottom/>
      <diagonal/>
    </border>
    <border>
      <left style="hair">
        <color indexed="64"/>
      </left>
      <right style="thin">
        <color indexed="64"/>
      </right>
      <top style="dotted">
        <color indexed="64"/>
      </top>
      <bottom/>
      <diagonal/>
    </border>
    <border>
      <left style="thin">
        <color indexed="64"/>
      </left>
      <right style="hair">
        <color indexed="64"/>
      </right>
      <top/>
      <bottom style="dotted">
        <color indexed="64"/>
      </bottom>
      <diagonal/>
    </border>
    <border>
      <left style="hair">
        <color indexed="64"/>
      </left>
      <right style="thin">
        <color indexed="64"/>
      </right>
      <top/>
      <bottom style="dotted">
        <color indexed="64"/>
      </bottom>
      <diagonal/>
    </border>
  </borders>
  <cellStyleXfs count="16">
    <xf numFmtId="0" fontId="0" fillId="0" borderId="0"/>
    <xf numFmtId="9" fontId="1" fillId="0" borderId="0" applyFont="0" applyFill="0" applyBorder="0" applyAlignment="0" applyProtection="0"/>
    <xf numFmtId="0" fontId="11" fillId="0" borderId="0"/>
    <xf numFmtId="0" fontId="5" fillId="0" borderId="0"/>
    <xf numFmtId="0" fontId="5" fillId="0" borderId="0"/>
    <xf numFmtId="0" fontId="11" fillId="0" borderId="0"/>
    <xf numFmtId="0" fontId="11" fillId="0" borderId="0"/>
    <xf numFmtId="9" fontId="1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0" fontId="89" fillId="0" borderId="0" applyNumberFormat="0" applyFill="0" applyBorder="0" applyAlignment="0" applyProtection="0"/>
    <xf numFmtId="43" fontId="1" fillId="0" borderId="0" applyFont="0" applyFill="0" applyBorder="0" applyAlignment="0" applyProtection="0"/>
    <xf numFmtId="0" fontId="5" fillId="0" borderId="0">
      <protection locked="0"/>
    </xf>
    <xf numFmtId="43" fontId="1" fillId="0" borderId="0" applyFont="0" applyFill="0" applyBorder="0" applyAlignment="0" applyProtection="0"/>
    <xf numFmtId="43" fontId="1" fillId="0" borderId="0" applyFont="0" applyFill="0" applyBorder="0" applyAlignment="0" applyProtection="0"/>
  </cellStyleXfs>
  <cellXfs count="1045">
    <xf numFmtId="0" fontId="0" fillId="0" borderId="0" xfId="0"/>
    <xf numFmtId="0" fontId="0" fillId="13" borderId="0" xfId="0" applyFill="1"/>
    <xf numFmtId="0" fontId="14" fillId="13" borderId="0" xfId="3" applyFont="1" applyFill="1" applyAlignment="1">
      <alignment vertical="center"/>
    </xf>
    <xf numFmtId="0" fontId="14" fillId="0" borderId="0" xfId="5" applyFont="1" applyAlignment="1">
      <alignment horizontal="center" vertical="center"/>
    </xf>
    <xf numFmtId="0" fontId="14" fillId="0" borderId="0" xfId="5" applyFont="1" applyAlignment="1">
      <alignment vertical="center"/>
    </xf>
    <xf numFmtId="0" fontId="14" fillId="0" borderId="0" xfId="5" applyFont="1" applyAlignment="1">
      <alignment horizontal="left" vertical="center" wrapText="1"/>
    </xf>
    <xf numFmtId="0" fontId="5" fillId="0" borderId="0" xfId="5" applyFont="1" applyAlignment="1">
      <alignment vertical="center"/>
    </xf>
    <xf numFmtId="0" fontId="5" fillId="0" borderId="0" xfId="5" applyFont="1"/>
    <xf numFmtId="0" fontId="5" fillId="0" borderId="0" xfId="5" applyFont="1" applyAlignment="1">
      <alignment horizontal="center"/>
    </xf>
    <xf numFmtId="0" fontId="5" fillId="0" borderId="0" xfId="5" applyFont="1" applyAlignment="1">
      <alignment horizontal="left"/>
    </xf>
    <xf numFmtId="0" fontId="11" fillId="0" borderId="0" xfId="5"/>
    <xf numFmtId="3" fontId="5" fillId="7" borderId="11" xfId="0" applyNumberFormat="1" applyFont="1" applyFill="1" applyBorder="1" applyAlignment="1" applyProtection="1">
      <alignment horizontal="center" vertical="center"/>
      <protection locked="0"/>
    </xf>
    <xf numFmtId="3" fontId="5" fillId="7" borderId="8" xfId="0" applyNumberFormat="1" applyFont="1" applyFill="1" applyBorder="1" applyAlignment="1" applyProtection="1">
      <alignment horizontal="center" vertical="center"/>
      <protection locked="0"/>
    </xf>
    <xf numFmtId="3" fontId="5" fillId="7" borderId="21" xfId="0" applyNumberFormat="1" applyFont="1" applyFill="1" applyBorder="1" applyAlignment="1" applyProtection="1">
      <alignment horizontal="center" vertical="center"/>
      <protection locked="0"/>
    </xf>
    <xf numFmtId="0" fontId="56" fillId="0" borderId="0" xfId="0" applyFont="1"/>
    <xf numFmtId="0" fontId="57" fillId="0" borderId="26" xfId="0" applyFont="1" applyBorder="1" applyAlignment="1">
      <alignment vertical="center" wrapText="1"/>
    </xf>
    <xf numFmtId="49" fontId="57" fillId="14" borderId="26" xfId="0" applyNumberFormat="1" applyFont="1" applyFill="1" applyBorder="1" applyAlignment="1">
      <alignment horizontal="center" vertical="center" wrapText="1"/>
    </xf>
    <xf numFmtId="49" fontId="57" fillId="0" borderId="26" xfId="0" applyNumberFormat="1" applyFont="1" applyBorder="1" applyAlignment="1">
      <alignment horizontal="left" vertical="center" wrapText="1"/>
    </xf>
    <xf numFmtId="0" fontId="56" fillId="0" borderId="0" xfId="0" applyFont="1" applyAlignment="1">
      <alignment horizontal="center"/>
    </xf>
    <xf numFmtId="49" fontId="38" fillId="14" borderId="26" xfId="0" applyNumberFormat="1" applyFont="1" applyFill="1" applyBorder="1" applyAlignment="1">
      <alignment horizontal="right" vertical="center" wrapText="1"/>
    </xf>
    <xf numFmtId="0" fontId="38" fillId="0" borderId="26" xfId="0" applyFont="1" applyBorder="1" applyAlignment="1">
      <alignment horizontal="right" vertical="center" wrapText="1"/>
    </xf>
    <xf numFmtId="0" fontId="56" fillId="0" borderId="0" xfId="0" applyFont="1" applyAlignment="1">
      <alignment horizontal="right"/>
    </xf>
    <xf numFmtId="0" fontId="21" fillId="2" borderId="0" xfId="0" applyFont="1" applyFill="1" applyAlignment="1" applyProtection="1">
      <alignment vertical="center"/>
      <protection hidden="1"/>
    </xf>
    <xf numFmtId="0" fontId="53" fillId="2" borderId="0" xfId="0" applyFont="1" applyFill="1" applyAlignment="1" applyProtection="1">
      <alignment horizontal="left" vertical="center"/>
      <protection hidden="1"/>
    </xf>
    <xf numFmtId="0" fontId="46" fillId="2" borderId="0" xfId="0" applyFont="1" applyFill="1" applyAlignment="1" applyProtection="1">
      <alignment horizontal="left" vertical="center" indent="1"/>
      <protection hidden="1"/>
    </xf>
    <xf numFmtId="0" fontId="46" fillId="0" borderId="0" xfId="0" applyFont="1" applyAlignment="1" applyProtection="1">
      <alignment horizontal="left" vertical="center" indent="1"/>
      <protection hidden="1"/>
    </xf>
    <xf numFmtId="0" fontId="47" fillId="2" borderId="0" xfId="0" applyFont="1" applyFill="1" applyAlignment="1" applyProtection="1">
      <alignment vertical="center"/>
      <protection hidden="1"/>
    </xf>
    <xf numFmtId="0" fontId="19" fillId="0" borderId="0" xfId="0" applyFont="1" applyAlignment="1" applyProtection="1">
      <alignment horizontal="left" vertical="center" indent="1"/>
      <protection hidden="1"/>
    </xf>
    <xf numFmtId="0" fontId="46" fillId="0" borderId="0" xfId="0" applyFont="1" applyAlignment="1" applyProtection="1">
      <alignment vertical="center"/>
      <protection hidden="1"/>
    </xf>
    <xf numFmtId="0" fontId="46" fillId="0" borderId="0" xfId="0" applyFont="1" applyAlignment="1" applyProtection="1">
      <alignment vertical="top" wrapText="1"/>
      <protection hidden="1"/>
    </xf>
    <xf numFmtId="0" fontId="19" fillId="0" borderId="0" xfId="0" applyFont="1" applyProtection="1">
      <protection hidden="1"/>
    </xf>
    <xf numFmtId="0" fontId="44" fillId="2" borderId="0" xfId="0" applyFont="1" applyFill="1" applyAlignment="1" applyProtection="1">
      <alignment horizontal="left" vertical="center"/>
      <protection hidden="1"/>
    </xf>
    <xf numFmtId="0" fontId="46" fillId="2" borderId="0" xfId="0" applyFont="1" applyFill="1" applyAlignment="1" applyProtection="1">
      <alignment horizontal="left" vertical="center"/>
      <protection hidden="1"/>
    </xf>
    <xf numFmtId="0" fontId="54" fillId="2" borderId="0" xfId="0" applyFont="1" applyFill="1" applyAlignment="1" applyProtection="1">
      <alignment horizontal="left" vertical="center" indent="1"/>
      <protection hidden="1"/>
    </xf>
    <xf numFmtId="1" fontId="47" fillId="0" borderId="0" xfId="0" applyNumberFormat="1" applyFont="1" applyAlignment="1" applyProtection="1">
      <alignment horizontal="left" vertical="center" indent="1"/>
      <protection hidden="1"/>
    </xf>
    <xf numFmtId="0" fontId="46" fillId="0" borderId="0" xfId="0" applyFont="1" applyAlignment="1" applyProtection="1">
      <alignment horizontal="left" vertical="center"/>
      <protection hidden="1"/>
    </xf>
    <xf numFmtId="0" fontId="52" fillId="0" borderId="0" xfId="0" applyFont="1" applyProtection="1">
      <protection hidden="1"/>
    </xf>
    <xf numFmtId="0" fontId="44" fillId="0" borderId="0" xfId="0" applyFont="1" applyProtection="1">
      <protection hidden="1"/>
    </xf>
    <xf numFmtId="0" fontId="19" fillId="0" borderId="0" xfId="0" applyFont="1" applyAlignment="1" applyProtection="1">
      <alignment vertical="center"/>
      <protection hidden="1"/>
    </xf>
    <xf numFmtId="0" fontId="47" fillId="0" borderId="0" xfId="0" applyFont="1" applyAlignment="1" applyProtection="1">
      <alignment horizontal="center" wrapText="1"/>
      <protection hidden="1"/>
    </xf>
    <xf numFmtId="0" fontId="44" fillId="0" borderId="0" xfId="0" applyFont="1" applyAlignment="1" applyProtection="1">
      <alignment vertical="center"/>
      <protection hidden="1"/>
    </xf>
    <xf numFmtId="0" fontId="44" fillId="0" borderId="0" xfId="0" applyFont="1" applyAlignment="1" applyProtection="1">
      <alignment horizontal="left" vertical="center" wrapText="1"/>
      <protection hidden="1"/>
    </xf>
    <xf numFmtId="0" fontId="45" fillId="0" borderId="0" xfId="0" applyFont="1" applyAlignment="1" applyProtection="1">
      <alignment vertical="center"/>
      <protection hidden="1"/>
    </xf>
    <xf numFmtId="0" fontId="44" fillId="0" borderId="0" xfId="0" applyFont="1" applyAlignment="1" applyProtection="1">
      <alignment vertical="center" wrapText="1"/>
      <protection hidden="1"/>
    </xf>
    <xf numFmtId="0" fontId="46" fillId="0" borderId="0" xfId="0" applyFont="1" applyAlignment="1" applyProtection="1">
      <alignment vertical="center" wrapText="1"/>
      <protection hidden="1"/>
    </xf>
    <xf numFmtId="1" fontId="46" fillId="0" borderId="0" xfId="0" applyNumberFormat="1" applyFont="1" applyAlignment="1" applyProtection="1">
      <alignment vertical="center"/>
      <protection hidden="1"/>
    </xf>
    <xf numFmtId="0" fontId="62" fillId="0" borderId="0" xfId="0" applyFont="1" applyAlignment="1" applyProtection="1">
      <alignment horizontal="left" vertical="center" indent="1"/>
      <protection hidden="1"/>
    </xf>
    <xf numFmtId="0" fontId="11" fillId="0" borderId="0" xfId="0" applyFont="1" applyProtection="1">
      <protection hidden="1"/>
    </xf>
    <xf numFmtId="0" fontId="60" fillId="0" borderId="0" xfId="0" applyFont="1" applyAlignment="1" applyProtection="1">
      <alignment vertical="center"/>
      <protection hidden="1"/>
    </xf>
    <xf numFmtId="0" fontId="11" fillId="0" borderId="0" xfId="0" applyFont="1" applyAlignment="1" applyProtection="1">
      <alignment vertical="center"/>
      <protection hidden="1"/>
    </xf>
    <xf numFmtId="0" fontId="47" fillId="0" borderId="0" xfId="0" applyFont="1" applyAlignment="1" applyProtection="1">
      <alignment vertical="center"/>
      <protection hidden="1"/>
    </xf>
    <xf numFmtId="0" fontId="44" fillId="2" borderId="0" xfId="0" applyFont="1" applyFill="1" applyAlignment="1" applyProtection="1">
      <alignment horizontal="left" vertical="center" indent="1"/>
      <protection hidden="1"/>
    </xf>
    <xf numFmtId="0" fontId="44" fillId="2" borderId="0" xfId="0" applyFont="1" applyFill="1" applyAlignment="1" applyProtection="1">
      <alignment vertical="center"/>
      <protection hidden="1"/>
    </xf>
    <xf numFmtId="0" fontId="44" fillId="2" borderId="0" xfId="0" applyFont="1" applyFill="1" applyAlignment="1" applyProtection="1">
      <alignment horizontal="left" vertical="center" wrapText="1"/>
      <protection hidden="1"/>
    </xf>
    <xf numFmtId="0" fontId="44" fillId="0" borderId="0" xfId="0" applyFont="1" applyAlignment="1" applyProtection="1">
      <alignment horizontal="left" vertical="center" indent="1"/>
      <protection hidden="1"/>
    </xf>
    <xf numFmtId="0" fontId="44" fillId="0" borderId="0" xfId="0" applyFont="1" applyAlignment="1" applyProtection="1">
      <alignment vertical="top" wrapText="1"/>
      <protection hidden="1"/>
    </xf>
    <xf numFmtId="0" fontId="76" fillId="2" borderId="0" xfId="0" applyFont="1" applyFill="1" applyAlignment="1" applyProtection="1">
      <alignment horizontal="left" vertical="center"/>
      <protection hidden="1"/>
    </xf>
    <xf numFmtId="0" fontId="19" fillId="0" borderId="0" xfId="0" applyFont="1" applyAlignment="1" applyProtection="1">
      <alignment horizontal="left" vertical="center"/>
      <protection hidden="1"/>
    </xf>
    <xf numFmtId="0" fontId="44" fillId="0" borderId="0" xfId="0" applyFont="1" applyAlignment="1" applyProtection="1">
      <alignment horizontal="left" vertical="center"/>
      <protection hidden="1"/>
    </xf>
    <xf numFmtId="0" fontId="21" fillId="0" borderId="0" xfId="0" applyFont="1" applyAlignment="1" applyProtection="1">
      <alignment vertical="center"/>
      <protection hidden="1"/>
    </xf>
    <xf numFmtId="0" fontId="53" fillId="0" borderId="0" xfId="0" applyFont="1" applyAlignment="1" applyProtection="1">
      <alignment horizontal="left" vertical="center"/>
      <protection hidden="1"/>
    </xf>
    <xf numFmtId="0" fontId="47" fillId="0" borderId="0" xfId="0" applyFont="1" applyAlignment="1" applyProtection="1">
      <alignment horizontal="center" vertical="center"/>
      <protection hidden="1"/>
    </xf>
    <xf numFmtId="0" fontId="46" fillId="0" borderId="0" xfId="0" applyFont="1" applyAlignment="1" applyProtection="1">
      <alignment horizontal="left" vertical="center" wrapText="1"/>
      <protection hidden="1"/>
    </xf>
    <xf numFmtId="0" fontId="6" fillId="0" borderId="0" xfId="0" applyFont="1" applyAlignment="1" applyProtection="1">
      <alignment vertical="center"/>
      <protection hidden="1"/>
    </xf>
    <xf numFmtId="0" fontId="54" fillId="0" borderId="0" xfId="0" applyFont="1" applyAlignment="1" applyProtection="1">
      <alignment horizontal="left" vertical="center" indent="1"/>
      <protection hidden="1"/>
    </xf>
    <xf numFmtId="0" fontId="47" fillId="0" borderId="0" xfId="0" applyFont="1" applyProtection="1">
      <protection hidden="1"/>
    </xf>
    <xf numFmtId="0" fontId="60" fillId="0" borderId="0" xfId="0" applyFont="1" applyAlignment="1" applyProtection="1">
      <alignment horizontal="left" vertical="center" indent="1"/>
      <protection hidden="1"/>
    </xf>
    <xf numFmtId="0" fontId="62" fillId="0" borderId="0" xfId="0" applyFont="1" applyAlignment="1" applyProtection="1">
      <alignment vertical="center"/>
      <protection hidden="1"/>
    </xf>
    <xf numFmtId="0" fontId="64" fillId="0" borderId="0" xfId="0" applyFont="1" applyAlignment="1" applyProtection="1">
      <alignment vertical="center"/>
      <protection hidden="1"/>
    </xf>
    <xf numFmtId="0" fontId="7" fillId="0" borderId="0" xfId="0" applyFont="1" applyAlignment="1" applyProtection="1">
      <alignment vertical="center"/>
      <protection hidden="1"/>
    </xf>
    <xf numFmtId="0" fontId="0" fillId="0" borderId="0" xfId="0" applyProtection="1">
      <protection hidden="1"/>
    </xf>
    <xf numFmtId="0" fontId="47" fillId="0" borderId="0" xfId="0" applyFont="1" applyAlignment="1" applyProtection="1">
      <alignment horizontal="left" vertical="center" wrapText="1"/>
      <protection hidden="1"/>
    </xf>
    <xf numFmtId="0" fontId="5" fillId="0" borderId="0" xfId="0" applyFont="1" applyAlignment="1" applyProtection="1">
      <alignment vertical="center"/>
      <protection hidden="1"/>
    </xf>
    <xf numFmtId="0" fontId="7" fillId="0" borderId="0" xfId="0" applyFont="1" applyProtection="1">
      <protection hidden="1"/>
    </xf>
    <xf numFmtId="0" fontId="5" fillId="2" borderId="0" xfId="0" applyFont="1" applyFill="1" applyAlignment="1" applyProtection="1">
      <alignment vertical="center"/>
      <protection hidden="1"/>
    </xf>
    <xf numFmtId="0" fontId="9" fillId="2" borderId="0" xfId="0" applyFont="1" applyFill="1" applyAlignment="1" applyProtection="1">
      <alignment vertical="center"/>
      <protection hidden="1"/>
    </xf>
    <xf numFmtId="0" fontId="5" fillId="2" borderId="0" xfId="0" applyFont="1" applyFill="1" applyAlignment="1" applyProtection="1">
      <alignment horizontal="center" vertical="center"/>
      <protection hidden="1"/>
    </xf>
    <xf numFmtId="0" fontId="6" fillId="2" borderId="0" xfId="0" applyFont="1" applyFill="1" applyAlignment="1" applyProtection="1">
      <alignment vertical="center"/>
      <protection hidden="1"/>
    </xf>
    <xf numFmtId="0" fontId="5" fillId="2" borderId="0" xfId="0" applyFont="1" applyFill="1" applyAlignment="1" applyProtection="1">
      <alignment horizontal="left" vertical="center"/>
      <protection hidden="1"/>
    </xf>
    <xf numFmtId="0" fontId="11" fillId="4" borderId="0" xfId="0" applyFont="1" applyFill="1" applyAlignment="1" applyProtection="1">
      <alignment horizontal="left" vertical="center"/>
      <protection hidden="1"/>
    </xf>
    <xf numFmtId="0" fontId="11" fillId="0" borderId="0" xfId="0" applyFont="1" applyAlignment="1" applyProtection="1">
      <alignment horizontal="left" vertical="center"/>
      <protection hidden="1"/>
    </xf>
    <xf numFmtId="0" fontId="12" fillId="0" borderId="0" xfId="0" applyFont="1" applyAlignment="1" applyProtection="1">
      <alignment vertical="center"/>
      <protection hidden="1"/>
    </xf>
    <xf numFmtId="0" fontId="13" fillId="0" borderId="0" xfId="0" applyFont="1" applyAlignment="1" applyProtection="1">
      <alignment vertical="center"/>
      <protection hidden="1"/>
    </xf>
    <xf numFmtId="0" fontId="6" fillId="5" borderId="0" xfId="0" applyFont="1" applyFill="1" applyAlignment="1" applyProtection="1">
      <alignment vertical="center"/>
      <protection hidden="1"/>
    </xf>
    <xf numFmtId="0" fontId="5" fillId="0" borderId="0" xfId="0" applyFont="1" applyAlignment="1" applyProtection="1">
      <alignment horizontal="center" vertical="center"/>
      <protection hidden="1"/>
    </xf>
    <xf numFmtId="0" fontId="2" fillId="0" borderId="0" xfId="0" applyFont="1" applyProtection="1">
      <protection hidden="1"/>
    </xf>
    <xf numFmtId="0" fontId="14" fillId="0" borderId="0" xfId="0" applyFont="1" applyAlignment="1" applyProtection="1">
      <alignment vertical="center"/>
      <protection hidden="1"/>
    </xf>
    <xf numFmtId="0" fontId="5" fillId="0" borderId="0" xfId="0" applyFont="1" applyProtection="1">
      <protection hidden="1"/>
    </xf>
    <xf numFmtId="0" fontId="7" fillId="0" borderId="0" xfId="0" applyFont="1" applyAlignment="1" applyProtection="1">
      <alignment horizontal="right"/>
      <protection hidden="1"/>
    </xf>
    <xf numFmtId="1" fontId="5" fillId="0" borderId="0" xfId="0" applyNumberFormat="1" applyFont="1" applyAlignment="1" applyProtection="1">
      <alignment horizontal="center"/>
      <protection hidden="1"/>
    </xf>
    <xf numFmtId="1" fontId="6" fillId="6" borderId="0" xfId="0" applyNumberFormat="1" applyFont="1" applyFill="1" applyAlignment="1" applyProtection="1">
      <alignment horizontal="center"/>
      <protection hidden="1"/>
    </xf>
    <xf numFmtId="0" fontId="6" fillId="0" borderId="0" xfId="0" applyFont="1" applyProtection="1">
      <protection hidden="1"/>
    </xf>
    <xf numFmtId="0" fontId="14" fillId="0" borderId="0" xfId="0" applyFont="1" applyAlignment="1" applyProtection="1">
      <alignment horizontal="left" vertical="center"/>
      <protection hidden="1"/>
    </xf>
    <xf numFmtId="0" fontId="11" fillId="0" borderId="0" xfId="0" applyFont="1" applyAlignment="1" applyProtection="1">
      <alignment horizontal="center"/>
      <protection hidden="1"/>
    </xf>
    <xf numFmtId="0" fontId="5" fillId="0" borderId="0" xfId="0" applyFont="1" applyAlignment="1" applyProtection="1">
      <alignment horizontal="left" vertical="center"/>
      <protection hidden="1"/>
    </xf>
    <xf numFmtId="0" fontId="6" fillId="6" borderId="0" xfId="0" applyFont="1" applyFill="1" applyAlignment="1" applyProtection="1">
      <alignment horizontal="center" vertical="center"/>
      <protection hidden="1"/>
    </xf>
    <xf numFmtId="0" fontId="6" fillId="0" borderId="0" xfId="0" applyFont="1" applyAlignment="1" applyProtection="1">
      <alignment horizontal="center" vertical="center"/>
      <protection hidden="1"/>
    </xf>
    <xf numFmtId="0" fontId="16" fillId="0" borderId="0" xfId="0" applyFont="1" applyAlignment="1" applyProtection="1">
      <alignment vertical="center"/>
      <protection hidden="1"/>
    </xf>
    <xf numFmtId="0" fontId="17" fillId="0" borderId="0" xfId="0" applyFont="1" applyAlignment="1" applyProtection="1">
      <alignment vertical="center"/>
      <protection hidden="1"/>
    </xf>
    <xf numFmtId="0" fontId="5" fillId="0" borderId="33" xfId="0" applyFont="1" applyBorder="1" applyAlignment="1" applyProtection="1">
      <alignment horizontal="center" vertical="center"/>
      <protection hidden="1"/>
    </xf>
    <xf numFmtId="0" fontId="18" fillId="0" borderId="2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protection hidden="1"/>
    </xf>
    <xf numFmtId="0" fontId="18" fillId="0" borderId="8"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protection hidden="1"/>
    </xf>
    <xf numFmtId="0" fontId="5" fillId="7" borderId="16" xfId="0" applyFont="1" applyFill="1" applyBorder="1" applyAlignment="1" applyProtection="1">
      <alignment horizontal="left" vertical="center"/>
      <protection hidden="1"/>
    </xf>
    <xf numFmtId="0" fontId="5" fillId="7" borderId="17" xfId="0" applyFont="1" applyFill="1" applyBorder="1" applyAlignment="1" applyProtection="1">
      <alignment horizontal="left" vertical="center"/>
      <protection hidden="1"/>
    </xf>
    <xf numFmtId="1" fontId="5" fillId="3" borderId="21" xfId="0" applyNumberFormat="1" applyFont="1" applyFill="1" applyBorder="1" applyAlignment="1" applyProtection="1">
      <alignment horizontal="center" vertical="center"/>
      <protection hidden="1"/>
    </xf>
    <xf numFmtId="1" fontId="18" fillId="7" borderId="16" xfId="0" applyNumberFormat="1" applyFont="1" applyFill="1" applyBorder="1" applyAlignment="1" applyProtection="1">
      <alignment horizontal="center" vertical="center"/>
      <protection hidden="1"/>
    </xf>
    <xf numFmtId="0" fontId="25" fillId="2" borderId="0" xfId="0" applyFont="1" applyFill="1" applyAlignment="1" applyProtection="1">
      <alignment vertical="center"/>
      <protection hidden="1"/>
    </xf>
    <xf numFmtId="0" fontId="25" fillId="5" borderId="0" xfId="0" applyFont="1" applyFill="1" applyAlignment="1" applyProtection="1">
      <alignment vertical="center"/>
      <protection hidden="1"/>
    </xf>
    <xf numFmtId="0" fontId="25" fillId="0" borderId="0" xfId="0" applyFont="1" applyAlignment="1" applyProtection="1">
      <alignment vertical="center"/>
      <protection hidden="1"/>
    </xf>
    <xf numFmtId="0" fontId="22" fillId="0" borderId="0" xfId="0" applyFont="1" applyProtection="1">
      <protection hidden="1"/>
    </xf>
    <xf numFmtId="0" fontId="33" fillId="0" borderId="0" xfId="0" applyFont="1" applyProtection="1">
      <protection hidden="1"/>
    </xf>
    <xf numFmtId="1" fontId="25" fillId="0" borderId="0" xfId="0" applyNumberFormat="1" applyFont="1" applyAlignment="1" applyProtection="1">
      <alignment horizontal="left" vertical="center"/>
      <protection hidden="1"/>
    </xf>
    <xf numFmtId="0" fontId="23" fillId="0" borderId="0" xfId="0" applyFont="1" applyProtection="1">
      <protection hidden="1"/>
    </xf>
    <xf numFmtId="1" fontId="5" fillId="0" borderId="0" xfId="0" quotePrefix="1" applyNumberFormat="1" applyFont="1" applyAlignment="1" applyProtection="1">
      <alignment horizontal="center" vertical="center"/>
      <protection hidden="1"/>
    </xf>
    <xf numFmtId="0" fontId="12" fillId="0" borderId="0" xfId="0" applyFont="1" applyProtection="1">
      <protection hidden="1"/>
    </xf>
    <xf numFmtId="1" fontId="5" fillId="0" borderId="0" xfId="0" applyNumberFormat="1" applyFont="1" applyAlignment="1" applyProtection="1">
      <alignment horizontal="center" vertical="center"/>
      <protection hidden="1"/>
    </xf>
    <xf numFmtId="49" fontId="36" fillId="15" borderId="0" xfId="3" applyNumberFormat="1" applyFont="1" applyFill="1" applyAlignment="1" applyProtection="1">
      <alignment vertical="center" wrapText="1"/>
      <protection hidden="1"/>
    </xf>
    <xf numFmtId="0" fontId="18" fillId="0" borderId="0" xfId="0" applyFont="1" applyProtection="1">
      <protection hidden="1"/>
    </xf>
    <xf numFmtId="0" fontId="48" fillId="0" borderId="0" xfId="0" applyFont="1" applyProtection="1">
      <protection hidden="1"/>
    </xf>
    <xf numFmtId="0" fontId="25" fillId="0" borderId="0" xfId="0" applyFont="1" applyProtection="1">
      <protection hidden="1"/>
    </xf>
    <xf numFmtId="1" fontId="25" fillId="0" borderId="0" xfId="0" applyNumberFormat="1" applyFont="1" applyAlignment="1" applyProtection="1">
      <alignment horizontal="center" vertical="center"/>
      <protection hidden="1"/>
    </xf>
    <xf numFmtId="1" fontId="25" fillId="0" borderId="0" xfId="0" quotePrefix="1" applyNumberFormat="1" applyFont="1" applyAlignment="1" applyProtection="1">
      <alignment horizontal="center" vertical="center"/>
      <protection hidden="1"/>
    </xf>
    <xf numFmtId="0" fontId="34" fillId="0" borderId="0" xfId="0" applyFont="1" applyAlignment="1" applyProtection="1">
      <alignment horizontal="left" indent="1"/>
      <protection hidden="1"/>
    </xf>
    <xf numFmtId="0" fontId="26" fillId="0" borderId="0" xfId="0" applyFont="1" applyProtection="1">
      <protection hidden="1"/>
    </xf>
    <xf numFmtId="0" fontId="27" fillId="0" borderId="0" xfId="0" applyFont="1" applyProtection="1">
      <protection hidden="1"/>
    </xf>
    <xf numFmtId="0" fontId="0" fillId="0" borderId="0" xfId="0" applyAlignment="1" applyProtection="1">
      <alignment vertical="center"/>
      <protection hidden="1"/>
    </xf>
    <xf numFmtId="0" fontId="5" fillId="0" borderId="0" xfId="0" applyFont="1" applyAlignment="1" applyProtection="1">
      <alignment horizontal="right" vertical="center"/>
      <protection hidden="1"/>
    </xf>
    <xf numFmtId="0" fontId="5" fillId="6" borderId="0" xfId="0" applyFont="1" applyFill="1" applyAlignment="1" applyProtection="1">
      <alignment horizontal="center" vertical="center"/>
      <protection hidden="1"/>
    </xf>
    <xf numFmtId="0" fontId="25" fillId="0" borderId="0" xfId="0" applyFont="1" applyAlignment="1" applyProtection="1">
      <alignment horizontal="right"/>
      <protection hidden="1"/>
    </xf>
    <xf numFmtId="0" fontId="12" fillId="0" borderId="0" xfId="0" applyFont="1" applyAlignment="1" applyProtection="1">
      <alignment horizontal="center"/>
      <protection hidden="1"/>
    </xf>
    <xf numFmtId="0" fontId="28" fillId="0" borderId="0" xfId="0" applyFont="1" applyAlignment="1" applyProtection="1">
      <alignment vertical="center"/>
      <protection hidden="1"/>
    </xf>
    <xf numFmtId="0" fontId="59" fillId="2" borderId="0" xfId="0" applyFont="1" applyFill="1" applyAlignment="1" applyProtection="1">
      <alignment horizontal="left" vertical="center" wrapText="1"/>
      <protection hidden="1"/>
    </xf>
    <xf numFmtId="0" fontId="59" fillId="0" borderId="0" xfId="0" applyFont="1" applyAlignment="1" applyProtection="1">
      <alignment horizontal="left" vertical="center" wrapText="1"/>
      <protection hidden="1"/>
    </xf>
    <xf numFmtId="0" fontId="7" fillId="2" borderId="0" xfId="0" applyFont="1" applyFill="1" applyAlignment="1" applyProtection="1">
      <alignment vertical="center"/>
      <protection hidden="1"/>
    </xf>
    <xf numFmtId="0" fontId="7" fillId="5" borderId="0" xfId="0" applyFont="1" applyFill="1" applyAlignment="1" applyProtection="1">
      <alignment vertical="center"/>
      <protection hidden="1"/>
    </xf>
    <xf numFmtId="0" fontId="7" fillId="0" borderId="17" xfId="0" applyFont="1" applyBorder="1" applyProtection="1">
      <protection hidden="1"/>
    </xf>
    <xf numFmtId="0" fontId="7" fillId="0" borderId="26" xfId="0" applyFont="1" applyBorder="1" applyAlignment="1" applyProtection="1">
      <alignment horizontal="center" vertical="center"/>
      <protection hidden="1"/>
    </xf>
    <xf numFmtId="0" fontId="7" fillId="0" borderId="18" xfId="0" applyFont="1" applyBorder="1" applyAlignment="1" applyProtection="1">
      <alignment horizontal="center" vertical="center"/>
      <protection hidden="1"/>
    </xf>
    <xf numFmtId="0" fontId="7" fillId="0" borderId="17" xfId="0" applyFont="1" applyBorder="1" applyAlignment="1" applyProtection="1">
      <alignment vertical="center"/>
      <protection hidden="1"/>
    </xf>
    <xf numFmtId="1" fontId="7" fillId="0" borderId="26" xfId="0" applyNumberFormat="1" applyFont="1" applyBorder="1" applyAlignment="1" applyProtection="1">
      <alignment horizontal="center" vertical="center"/>
      <protection hidden="1"/>
    </xf>
    <xf numFmtId="1" fontId="7" fillId="0" borderId="18" xfId="0" applyNumberFormat="1" applyFont="1" applyBorder="1" applyAlignment="1" applyProtection="1">
      <alignment horizontal="center" vertical="center"/>
      <protection hidden="1"/>
    </xf>
    <xf numFmtId="0" fontId="11" fillId="5" borderId="0" xfId="0" applyFont="1" applyFill="1" applyProtection="1">
      <protection hidden="1"/>
    </xf>
    <xf numFmtId="0" fontId="7" fillId="0" borderId="10" xfId="0" applyFont="1" applyBorder="1" applyAlignment="1" applyProtection="1">
      <alignment horizontal="center" vertical="center"/>
      <protection hidden="1"/>
    </xf>
    <xf numFmtId="0" fontId="7" fillId="0" borderId="20" xfId="0" applyFont="1" applyBorder="1" applyAlignment="1" applyProtection="1">
      <alignment horizontal="center" vertical="center"/>
      <protection hidden="1"/>
    </xf>
    <xf numFmtId="0" fontId="7" fillId="0" borderId="9" xfId="0" applyFont="1" applyBorder="1" applyAlignment="1" applyProtection="1">
      <alignment horizontal="center" vertical="center"/>
      <protection hidden="1"/>
    </xf>
    <xf numFmtId="0" fontId="7" fillId="0" borderId="16" xfId="0" applyFont="1" applyBorder="1" applyAlignment="1" applyProtection="1">
      <alignment vertical="center"/>
      <protection hidden="1"/>
    </xf>
    <xf numFmtId="1" fontId="7" fillId="0" borderId="22" xfId="0" applyNumberFormat="1" applyFont="1" applyBorder="1" applyAlignment="1" applyProtection="1">
      <alignment horizontal="center" vertical="center"/>
      <protection hidden="1"/>
    </xf>
    <xf numFmtId="1" fontId="7" fillId="0" borderId="17" xfId="0" applyNumberFormat="1" applyFont="1" applyBorder="1" applyAlignment="1" applyProtection="1">
      <alignment horizontal="center" vertical="center"/>
      <protection hidden="1"/>
    </xf>
    <xf numFmtId="0" fontId="7" fillId="2" borderId="23" xfId="0" applyFont="1" applyFill="1" applyBorder="1" applyAlignment="1" applyProtection="1">
      <alignment vertical="center"/>
      <protection hidden="1"/>
    </xf>
    <xf numFmtId="3" fontId="7" fillId="0" borderId="18" xfId="0" applyNumberFormat="1" applyFont="1" applyBorder="1" applyAlignment="1" applyProtection="1">
      <alignment horizontal="center" vertical="center"/>
      <protection hidden="1"/>
    </xf>
    <xf numFmtId="3" fontId="7" fillId="0" borderId="22" xfId="0" applyNumberFormat="1" applyFont="1" applyBorder="1" applyAlignment="1" applyProtection="1">
      <alignment horizontal="center" vertical="center"/>
      <protection hidden="1"/>
    </xf>
    <xf numFmtId="3" fontId="7" fillId="0" borderId="17" xfId="0" applyNumberFormat="1" applyFont="1" applyBorder="1" applyAlignment="1" applyProtection="1">
      <alignment horizontal="center" vertical="center"/>
      <protection hidden="1"/>
    </xf>
    <xf numFmtId="0" fontId="7" fillId="2" borderId="31" xfId="0" applyFont="1" applyFill="1" applyBorder="1" applyAlignment="1" applyProtection="1">
      <alignment horizontal="center" vertical="center"/>
      <protection hidden="1"/>
    </xf>
    <xf numFmtId="0" fontId="7" fillId="2" borderId="38" xfId="0" applyFont="1" applyFill="1" applyBorder="1" applyAlignment="1" applyProtection="1">
      <alignment horizontal="center" vertical="center"/>
      <protection hidden="1"/>
    </xf>
    <xf numFmtId="0" fontId="7" fillId="0" borderId="38" xfId="0" applyFont="1" applyBorder="1" applyAlignment="1" applyProtection="1">
      <alignment horizontal="center" vertical="center"/>
      <protection hidden="1"/>
    </xf>
    <xf numFmtId="0" fontId="7" fillId="0" borderId="9" xfId="0" applyFont="1" applyBorder="1" applyAlignment="1" applyProtection="1">
      <alignment horizontal="left" vertical="center"/>
      <protection hidden="1"/>
    </xf>
    <xf numFmtId="0" fontId="7" fillId="0" borderId="10" xfId="0" applyFont="1" applyBorder="1" applyAlignment="1" applyProtection="1">
      <alignment horizontal="left" vertical="center"/>
      <protection hidden="1"/>
    </xf>
    <xf numFmtId="0" fontId="7" fillId="0" borderId="24" xfId="0" applyFont="1" applyBorder="1" applyAlignment="1" applyProtection="1">
      <alignment horizontal="center" vertical="center"/>
      <protection hidden="1"/>
    </xf>
    <xf numFmtId="0" fontId="7" fillId="0" borderId="40" xfId="0" applyFont="1" applyBorder="1" applyAlignment="1" applyProtection="1">
      <alignment horizontal="center" vertical="center"/>
      <protection hidden="1"/>
    </xf>
    <xf numFmtId="0" fontId="7" fillId="0" borderId="23" xfId="0" applyFont="1" applyBorder="1" applyAlignment="1" applyProtection="1">
      <alignment horizontal="center" vertical="center"/>
      <protection hidden="1"/>
    </xf>
    <xf numFmtId="0" fontId="49" fillId="0" borderId="0" xfId="0" applyFont="1" applyAlignment="1" applyProtection="1">
      <alignment horizontal="left" vertical="center"/>
      <protection hidden="1"/>
    </xf>
    <xf numFmtId="1" fontId="49" fillId="0" borderId="24" xfId="0" applyNumberFormat="1" applyFont="1" applyBorder="1" applyAlignment="1" applyProtection="1">
      <alignment horizontal="center" vertical="center"/>
      <protection hidden="1"/>
    </xf>
    <xf numFmtId="1" fontId="49" fillId="0" borderId="40" xfId="0" applyNumberFormat="1" applyFont="1" applyBorder="1" applyAlignment="1" applyProtection="1">
      <alignment horizontal="center" vertical="center"/>
      <protection hidden="1"/>
    </xf>
    <xf numFmtId="1" fontId="49" fillId="0" borderId="23" xfId="0" applyNumberFormat="1" applyFont="1" applyBorder="1" applyAlignment="1" applyProtection="1">
      <alignment horizontal="center" vertical="center"/>
      <protection hidden="1"/>
    </xf>
    <xf numFmtId="0" fontId="0" fillId="0" borderId="0" xfId="0" applyAlignment="1" applyProtection="1">
      <alignment horizontal="left" vertical="center"/>
      <protection hidden="1"/>
    </xf>
    <xf numFmtId="165" fontId="7" fillId="0" borderId="24" xfId="0" applyNumberFormat="1" applyFont="1" applyBorder="1" applyAlignment="1" applyProtection="1">
      <alignment horizontal="center" vertical="center"/>
      <protection hidden="1"/>
    </xf>
    <xf numFmtId="165" fontId="7" fillId="0" borderId="40" xfId="0" applyNumberFormat="1" applyFont="1" applyBorder="1" applyAlignment="1" applyProtection="1">
      <alignment horizontal="center" vertical="center"/>
      <protection hidden="1"/>
    </xf>
    <xf numFmtId="165" fontId="7" fillId="0" borderId="23" xfId="0" applyNumberFormat="1" applyFont="1" applyBorder="1" applyAlignment="1" applyProtection="1">
      <alignment horizontal="center" vertical="center"/>
      <protection hidden="1"/>
    </xf>
    <xf numFmtId="164" fontId="7" fillId="0" borderId="40" xfId="0" applyNumberFormat="1" applyFont="1" applyBorder="1" applyAlignment="1" applyProtection="1">
      <alignment horizontal="center" vertical="center"/>
      <protection hidden="1"/>
    </xf>
    <xf numFmtId="164" fontId="7" fillId="0" borderId="23" xfId="0" applyNumberFormat="1" applyFont="1" applyBorder="1" applyAlignment="1" applyProtection="1">
      <alignment horizontal="center" vertical="center"/>
      <protection hidden="1"/>
    </xf>
    <xf numFmtId="0" fontId="7" fillId="5" borderId="40" xfId="0" applyFont="1" applyFill="1" applyBorder="1" applyAlignment="1" applyProtection="1">
      <alignment horizontal="center" vertical="center"/>
      <protection hidden="1"/>
    </xf>
    <xf numFmtId="0" fontId="7" fillId="0" borderId="0" xfId="0" applyFont="1" applyAlignment="1" applyProtection="1">
      <alignment horizontal="left" vertical="center"/>
      <protection hidden="1"/>
    </xf>
    <xf numFmtId="0" fontId="7" fillId="9" borderId="18" xfId="0" applyFont="1" applyFill="1" applyBorder="1" applyAlignment="1" applyProtection="1">
      <alignment horizontal="left" vertical="center"/>
      <protection hidden="1"/>
    </xf>
    <xf numFmtId="0" fontId="0" fillId="9" borderId="17" xfId="0" applyFill="1" applyBorder="1" applyAlignment="1" applyProtection="1">
      <alignment horizontal="left" vertical="center"/>
      <protection hidden="1"/>
    </xf>
    <xf numFmtId="165" fontId="7" fillId="9" borderId="18" xfId="0" applyNumberFormat="1" applyFont="1" applyFill="1" applyBorder="1" applyAlignment="1" applyProtection="1">
      <alignment horizontal="center" vertical="center"/>
      <protection hidden="1"/>
    </xf>
    <xf numFmtId="165" fontId="7" fillId="9" borderId="22" xfId="0" applyNumberFormat="1" applyFont="1" applyFill="1" applyBorder="1" applyAlignment="1" applyProtection="1">
      <alignment horizontal="center" vertical="center"/>
      <protection hidden="1"/>
    </xf>
    <xf numFmtId="165" fontId="7" fillId="9" borderId="17" xfId="0" applyNumberFormat="1" applyFont="1" applyFill="1" applyBorder="1" applyAlignment="1" applyProtection="1">
      <alignment horizontal="center" vertical="center"/>
      <protection hidden="1"/>
    </xf>
    <xf numFmtId="0" fontId="60" fillId="2" borderId="0" xfId="0" applyFont="1" applyFill="1" applyAlignment="1" applyProtection="1">
      <alignment horizontal="justify" vertical="center" wrapText="1"/>
      <protection hidden="1"/>
    </xf>
    <xf numFmtId="0" fontId="56" fillId="0" borderId="0" xfId="0" applyFont="1" applyProtection="1">
      <protection hidden="1"/>
    </xf>
    <xf numFmtId="0" fontId="7" fillId="2" borderId="0" xfId="0" applyFont="1" applyFill="1" applyAlignment="1" applyProtection="1">
      <alignment horizontal="center" vertical="center"/>
      <protection hidden="1"/>
    </xf>
    <xf numFmtId="0" fontId="7" fillId="6" borderId="0" xfId="0" applyFont="1" applyFill="1" applyAlignment="1" applyProtection="1">
      <alignment horizontal="center" vertical="center"/>
      <protection hidden="1"/>
    </xf>
    <xf numFmtId="0" fontId="7" fillId="0" borderId="0" xfId="0" applyFont="1" applyAlignment="1" applyProtection="1">
      <alignment horizontal="center" vertical="center"/>
      <protection hidden="1"/>
    </xf>
    <xf numFmtId="0" fontId="65" fillId="0" borderId="0" xfId="0" applyFont="1" applyAlignment="1" applyProtection="1">
      <alignment vertical="center"/>
      <protection hidden="1"/>
    </xf>
    <xf numFmtId="0" fontId="41" fillId="0" borderId="0" xfId="0" applyFont="1" applyAlignment="1" applyProtection="1">
      <alignment vertical="center" wrapText="1"/>
      <protection hidden="1"/>
    </xf>
    <xf numFmtId="0" fontId="22" fillId="0" borderId="0" xfId="0" applyFont="1" applyAlignment="1" applyProtection="1">
      <alignment vertical="center"/>
      <protection hidden="1"/>
    </xf>
    <xf numFmtId="0" fontId="23" fillId="0" borderId="0" xfId="0" applyFont="1" applyAlignment="1" applyProtection="1">
      <alignment vertical="center"/>
      <protection hidden="1"/>
    </xf>
    <xf numFmtId="0" fontId="23" fillId="0" borderId="0" xfId="0" applyFont="1" applyAlignment="1" applyProtection="1">
      <alignment horizontal="center"/>
      <protection hidden="1"/>
    </xf>
    <xf numFmtId="0" fontId="40" fillId="0" borderId="0" xfId="0" applyFont="1" applyAlignment="1" applyProtection="1">
      <alignment vertical="center" wrapText="1"/>
      <protection hidden="1"/>
    </xf>
    <xf numFmtId="0" fontId="25" fillId="0" borderId="0" xfId="0" applyFont="1" applyAlignment="1" applyProtection="1">
      <alignment horizontal="center" vertical="center"/>
      <protection hidden="1"/>
    </xf>
    <xf numFmtId="0" fontId="29" fillId="0" borderId="0" xfId="0" applyFont="1" applyAlignment="1" applyProtection="1">
      <alignment horizontal="left" vertical="center" wrapText="1"/>
      <protection hidden="1"/>
    </xf>
    <xf numFmtId="0" fontId="5" fillId="0" borderId="0" xfId="0" applyFont="1" applyAlignment="1" applyProtection="1">
      <alignment horizontal="right"/>
      <protection hidden="1"/>
    </xf>
    <xf numFmtId="0" fontId="24" fillId="0" borderId="0" xfId="0" applyFont="1" applyAlignment="1" applyProtection="1">
      <alignment horizontal="justify" vertical="top" wrapText="1"/>
      <protection hidden="1"/>
    </xf>
    <xf numFmtId="0" fontId="7" fillId="0" borderId="0" xfId="0" applyFont="1" applyAlignment="1" applyProtection="1">
      <alignment horizontal="left" vertical="center" wrapText="1"/>
      <protection hidden="1"/>
    </xf>
    <xf numFmtId="0" fontId="25" fillId="0" borderId="0" xfId="0" applyFont="1" applyAlignment="1" applyProtection="1">
      <alignment horizontal="right" vertical="center"/>
      <protection hidden="1"/>
    </xf>
    <xf numFmtId="0" fontId="31" fillId="0" borderId="0" xfId="0" applyFont="1" applyAlignment="1" applyProtection="1">
      <alignment vertical="center"/>
      <protection hidden="1"/>
    </xf>
    <xf numFmtId="0" fontId="18" fillId="0" borderId="0" xfId="0" applyFont="1" applyAlignment="1" applyProtection="1">
      <alignment horizontal="left" vertical="center" indent="2"/>
      <protection hidden="1"/>
    </xf>
    <xf numFmtId="0" fontId="78" fillId="0" borderId="0" xfId="0" applyFont="1" applyAlignment="1" applyProtection="1">
      <alignment horizontal="left" vertical="center"/>
      <protection hidden="1"/>
    </xf>
    <xf numFmtId="0" fontId="11" fillId="0" borderId="0" xfId="5" applyAlignment="1">
      <alignment vertical="center"/>
    </xf>
    <xf numFmtId="0" fontId="79" fillId="0" borderId="0" xfId="5" applyFont="1" applyAlignment="1">
      <alignment vertical="center"/>
    </xf>
    <xf numFmtId="0" fontId="80" fillId="0" borderId="0" xfId="5" applyFont="1" applyAlignment="1">
      <alignment vertical="center" wrapText="1"/>
    </xf>
    <xf numFmtId="0" fontId="79" fillId="0" borderId="10" xfId="5" applyFont="1" applyBorder="1" applyAlignment="1">
      <alignment horizontal="center" vertical="center"/>
    </xf>
    <xf numFmtId="0" fontId="79" fillId="0" borderId="20" xfId="5" applyFont="1" applyBorder="1" applyAlignment="1">
      <alignment horizontal="center" vertical="center"/>
    </xf>
    <xf numFmtId="0" fontId="81" fillId="0" borderId="9" xfId="5" applyFont="1" applyBorder="1" applyAlignment="1">
      <alignment horizontal="center" vertical="center"/>
    </xf>
    <xf numFmtId="166" fontId="82" fillId="16" borderId="18" xfId="5" applyNumberFormat="1" applyFont="1" applyFill="1" applyBorder="1" applyAlignment="1">
      <alignment horizontal="right" vertical="center"/>
    </xf>
    <xf numFmtId="166" fontId="83" fillId="16" borderId="17" xfId="5" applyNumberFormat="1" applyFont="1" applyFill="1" applyBorder="1" applyAlignment="1">
      <alignment horizontal="right" vertical="center"/>
    </xf>
    <xf numFmtId="166" fontId="82" fillId="16" borderId="22" xfId="5" applyNumberFormat="1" applyFont="1" applyFill="1" applyBorder="1" applyAlignment="1">
      <alignment horizontal="right" vertical="center"/>
    </xf>
    <xf numFmtId="165" fontId="84" fillId="17" borderId="18" xfId="9" applyNumberFormat="1" applyFont="1" applyFill="1" applyBorder="1" applyAlignment="1">
      <alignment horizontal="right" vertical="center"/>
    </xf>
    <xf numFmtId="165" fontId="84" fillId="17" borderId="22" xfId="9" applyNumberFormat="1" applyFont="1" applyFill="1" applyBorder="1" applyAlignment="1">
      <alignment horizontal="right" vertical="center"/>
    </xf>
    <xf numFmtId="165" fontId="73" fillId="17" borderId="17" xfId="9" applyNumberFormat="1" applyFont="1" applyFill="1" applyBorder="1" applyAlignment="1">
      <alignment horizontal="right" vertical="center"/>
    </xf>
    <xf numFmtId="0" fontId="85" fillId="9" borderId="25" xfId="5" applyFont="1" applyFill="1" applyBorder="1" applyAlignment="1">
      <alignment vertical="center"/>
    </xf>
    <xf numFmtId="0" fontId="12" fillId="9" borderId="5" xfId="5" applyFont="1" applyFill="1" applyBorder="1" applyAlignment="1">
      <alignment vertical="center"/>
    </xf>
    <xf numFmtId="165" fontId="12" fillId="9" borderId="5" xfId="7" applyNumberFormat="1" applyFont="1" applyFill="1" applyBorder="1" applyAlignment="1">
      <alignment vertical="center"/>
    </xf>
    <xf numFmtId="0" fontId="11" fillId="9" borderId="35" xfId="5" applyFill="1" applyBorder="1"/>
    <xf numFmtId="0" fontId="11" fillId="9" borderId="24" xfId="5" applyFill="1" applyBorder="1" applyAlignment="1">
      <alignment vertical="center"/>
    </xf>
    <xf numFmtId="0" fontId="11" fillId="9" borderId="0" xfId="5" applyFill="1" applyAlignment="1">
      <alignment vertical="center"/>
    </xf>
    <xf numFmtId="0" fontId="11" fillId="9" borderId="23" xfId="5" applyFill="1" applyBorder="1"/>
    <xf numFmtId="0" fontId="12" fillId="9" borderId="24" xfId="5" applyFont="1" applyFill="1" applyBorder="1" applyAlignment="1">
      <alignment vertical="center"/>
    </xf>
    <xf numFmtId="0" fontId="12" fillId="9" borderId="0" xfId="5" applyFont="1" applyFill="1" applyAlignment="1">
      <alignment vertical="center"/>
    </xf>
    <xf numFmtId="0" fontId="12" fillId="9" borderId="0" xfId="5" applyFont="1" applyFill="1" applyAlignment="1">
      <alignment horizontal="right" vertical="center"/>
    </xf>
    <xf numFmtId="0" fontId="12" fillId="9" borderId="23" xfId="5" applyFont="1" applyFill="1" applyBorder="1"/>
    <xf numFmtId="0" fontId="86" fillId="9" borderId="24" xfId="5" applyFont="1" applyFill="1" applyBorder="1" applyAlignment="1">
      <alignment vertical="center"/>
    </xf>
    <xf numFmtId="3" fontId="88" fillId="9" borderId="0" xfId="5" applyNumberFormat="1" applyFont="1" applyFill="1" applyAlignment="1">
      <alignment vertical="center"/>
    </xf>
    <xf numFmtId="1" fontId="11" fillId="0" borderId="0" xfId="5" applyNumberFormat="1"/>
    <xf numFmtId="0" fontId="88" fillId="9" borderId="0" xfId="5" applyFont="1" applyFill="1" applyAlignment="1">
      <alignment vertical="center"/>
    </xf>
    <xf numFmtId="0" fontId="85" fillId="9" borderId="10" xfId="5" applyFont="1" applyFill="1" applyBorder="1" applyAlignment="1">
      <alignment vertical="center"/>
    </xf>
    <xf numFmtId="0" fontId="11" fillId="9" borderId="8" xfId="5" applyFill="1" applyBorder="1" applyAlignment="1">
      <alignment vertical="center"/>
    </xf>
    <xf numFmtId="0" fontId="12" fillId="9" borderId="8" xfId="5" applyFont="1" applyFill="1" applyBorder="1" applyAlignment="1">
      <alignment vertical="center"/>
    </xf>
    <xf numFmtId="165" fontId="88" fillId="9" borderId="8" xfId="7" applyNumberFormat="1" applyFont="1" applyFill="1" applyBorder="1" applyAlignment="1">
      <alignment vertical="center"/>
    </xf>
    <xf numFmtId="0" fontId="11" fillId="9" borderId="9" xfId="5" applyFill="1" applyBorder="1"/>
    <xf numFmtId="1" fontId="79" fillId="0" borderId="18" xfId="8" applyNumberFormat="1" applyFont="1" applyBorder="1" applyAlignment="1">
      <alignment horizontal="right" vertical="center"/>
    </xf>
    <xf numFmtId="1" fontId="79" fillId="0" borderId="22" xfId="8" applyNumberFormat="1" applyFont="1" applyBorder="1" applyAlignment="1">
      <alignment horizontal="right" vertical="center"/>
    </xf>
    <xf numFmtId="1" fontId="81" fillId="0" borderId="17" xfId="8" applyNumberFormat="1" applyFont="1" applyBorder="1" applyAlignment="1">
      <alignment horizontal="right" vertical="center"/>
    </xf>
    <xf numFmtId="0" fontId="18" fillId="0" borderId="0" xfId="0" quotePrefix="1" applyFont="1" applyProtection="1">
      <protection hidden="1"/>
    </xf>
    <xf numFmtId="0" fontId="7" fillId="0" borderId="0" xfId="0" applyFont="1" applyAlignment="1" applyProtection="1">
      <alignment vertical="center" wrapText="1"/>
      <protection hidden="1"/>
    </xf>
    <xf numFmtId="0" fontId="7" fillId="0" borderId="0" xfId="0" applyFont="1" applyAlignment="1" applyProtection="1">
      <alignment horizontal="right" vertical="center"/>
      <protection hidden="1"/>
    </xf>
    <xf numFmtId="0" fontId="41" fillId="0" borderId="0" xfId="0" applyFont="1" applyAlignment="1" applyProtection="1">
      <alignment horizontal="right" wrapText="1"/>
      <protection hidden="1"/>
    </xf>
    <xf numFmtId="0" fontId="74" fillId="0" borderId="0" xfId="0" applyFont="1" applyAlignment="1" applyProtection="1">
      <alignment vertical="center" wrapText="1"/>
      <protection hidden="1"/>
    </xf>
    <xf numFmtId="0" fontId="22" fillId="0" borderId="0" xfId="0" applyFont="1" applyAlignment="1" applyProtection="1">
      <alignment horizontal="center"/>
      <protection hidden="1"/>
    </xf>
    <xf numFmtId="0" fontId="5" fillId="0" borderId="0" xfId="0" applyFont="1" applyAlignment="1" applyProtection="1">
      <alignment vertical="center" wrapText="1"/>
      <protection hidden="1"/>
    </xf>
    <xf numFmtId="0" fontId="61" fillId="0" borderId="0" xfId="0" applyFont="1" applyAlignment="1" applyProtection="1">
      <alignment vertical="center"/>
      <protection hidden="1"/>
    </xf>
    <xf numFmtId="0" fontId="30" fillId="0" borderId="0" xfId="0" applyFont="1" applyAlignment="1" applyProtection="1">
      <alignment vertical="center"/>
      <protection hidden="1"/>
    </xf>
    <xf numFmtId="0" fontId="30" fillId="0" borderId="0" xfId="0" applyFont="1" applyProtection="1">
      <protection hidden="1"/>
    </xf>
    <xf numFmtId="0" fontId="32" fillId="0" borderId="0" xfId="0" applyFont="1" applyAlignment="1" applyProtection="1">
      <alignment horizontal="center" wrapText="1"/>
      <protection hidden="1"/>
    </xf>
    <xf numFmtId="0" fontId="32" fillId="0" borderId="0" xfId="0" applyFont="1" applyAlignment="1" applyProtection="1">
      <alignment vertical="center" wrapText="1"/>
      <protection hidden="1"/>
    </xf>
    <xf numFmtId="0" fontId="32" fillId="0" borderId="0" xfId="0" applyFont="1" applyAlignment="1" applyProtection="1">
      <alignment wrapText="1"/>
      <protection hidden="1"/>
    </xf>
    <xf numFmtId="0" fontId="90" fillId="2" borderId="0" xfId="0" applyFont="1" applyFill="1" applyAlignment="1" applyProtection="1">
      <alignment vertical="center"/>
      <protection hidden="1"/>
    </xf>
    <xf numFmtId="0" fontId="39" fillId="0" borderId="0" xfId="0" applyFont="1" applyProtection="1">
      <protection hidden="1"/>
    </xf>
    <xf numFmtId="0" fontId="41" fillId="0" borderId="0" xfId="0" applyFont="1" applyAlignment="1" applyProtection="1">
      <alignment horizontal="left" wrapText="1"/>
      <protection hidden="1"/>
    </xf>
    <xf numFmtId="0" fontId="77" fillId="0" borderId="0" xfId="0" quotePrefix="1" applyFont="1" applyAlignment="1" applyProtection="1">
      <alignment horizontal="left" indent="1"/>
      <protection hidden="1"/>
    </xf>
    <xf numFmtId="0" fontId="46" fillId="2" borderId="0" xfId="0" applyFont="1" applyFill="1" applyAlignment="1" applyProtection="1">
      <alignment horizontal="left"/>
      <protection hidden="1"/>
    </xf>
    <xf numFmtId="0" fontId="62" fillId="0" borderId="0" xfId="0" applyFont="1" applyAlignment="1" applyProtection="1">
      <alignment horizontal="left"/>
      <protection hidden="1"/>
    </xf>
    <xf numFmtId="0" fontId="7" fillId="2" borderId="0" xfId="0" applyFont="1" applyFill="1" applyProtection="1">
      <protection hidden="1"/>
    </xf>
    <xf numFmtId="0" fontId="7" fillId="5" borderId="0" xfId="0" applyFont="1" applyFill="1" applyProtection="1">
      <protection hidden="1"/>
    </xf>
    <xf numFmtId="0" fontId="18" fillId="0" borderId="44" xfId="0" applyFont="1" applyBorder="1" applyAlignment="1" applyProtection="1">
      <alignment horizontal="center" vertical="center" wrapText="1"/>
      <protection hidden="1"/>
    </xf>
    <xf numFmtId="3" fontId="5" fillId="7" borderId="38" xfId="0" applyNumberFormat="1" applyFont="1" applyFill="1" applyBorder="1" applyAlignment="1" applyProtection="1">
      <alignment horizontal="center" vertical="center"/>
      <protection locked="0"/>
    </xf>
    <xf numFmtId="1" fontId="18" fillId="7" borderId="38" xfId="0" applyNumberFormat="1" applyFont="1" applyFill="1" applyBorder="1" applyAlignment="1" applyProtection="1">
      <alignment horizontal="center" vertical="center"/>
      <protection hidden="1"/>
    </xf>
    <xf numFmtId="0" fontId="41" fillId="0" borderId="0" xfId="0" applyFont="1" applyAlignment="1" applyProtection="1">
      <alignment wrapText="1"/>
      <protection hidden="1"/>
    </xf>
    <xf numFmtId="0" fontId="61" fillId="0" borderId="0" xfId="0" applyFont="1" applyProtection="1">
      <protection hidden="1"/>
    </xf>
    <xf numFmtId="0" fontId="41" fillId="0" borderId="4" xfId="0" applyFont="1" applyBorder="1" applyAlignment="1" applyProtection="1">
      <alignment horizontal="left" wrapText="1"/>
      <protection hidden="1"/>
    </xf>
    <xf numFmtId="0" fontId="97" fillId="0" borderId="0" xfId="0" applyFont="1" applyAlignment="1" applyProtection="1">
      <alignment horizontal="left"/>
      <protection hidden="1"/>
    </xf>
    <xf numFmtId="0" fontId="7" fillId="0" borderId="0" xfId="0" applyFont="1" applyAlignment="1" applyProtection="1">
      <alignment horizontal="left" wrapText="1"/>
      <protection hidden="1"/>
    </xf>
    <xf numFmtId="0" fontId="65" fillId="0" borderId="4" xfId="0" applyFont="1" applyBorder="1" applyAlignment="1" applyProtection="1">
      <alignment vertical="center"/>
      <protection hidden="1"/>
    </xf>
    <xf numFmtId="0" fontId="7" fillId="0" borderId="0" xfId="0" applyFont="1" applyAlignment="1" applyProtection="1">
      <alignment horizontal="right" vertical="center" indent="2"/>
      <protection hidden="1"/>
    </xf>
    <xf numFmtId="0" fontId="61" fillId="0" borderId="0" xfId="0" applyFont="1" applyAlignment="1" applyProtection="1">
      <alignment horizontal="right" vertical="center" indent="2"/>
      <protection hidden="1"/>
    </xf>
    <xf numFmtId="164" fontId="7" fillId="0" borderId="18" xfId="0" applyNumberFormat="1" applyFont="1" applyBorder="1" applyAlignment="1" applyProtection="1">
      <alignment horizontal="center" vertical="center"/>
      <protection hidden="1"/>
    </xf>
    <xf numFmtId="164" fontId="7" fillId="0" borderId="26" xfId="0" applyNumberFormat="1" applyFont="1" applyBorder="1" applyAlignment="1" applyProtection="1">
      <alignment horizontal="center" vertical="center"/>
      <protection hidden="1"/>
    </xf>
    <xf numFmtId="0" fontId="11" fillId="0" borderId="24" xfId="0" applyFont="1" applyBorder="1" applyAlignment="1" applyProtection="1">
      <alignment horizontal="center" vertical="center"/>
      <protection hidden="1"/>
    </xf>
    <xf numFmtId="164" fontId="7" fillId="0" borderId="0" xfId="0" applyNumberFormat="1" applyFont="1" applyAlignment="1" applyProtection="1">
      <alignment horizontal="left" vertical="center"/>
      <protection hidden="1"/>
    </xf>
    <xf numFmtId="164" fontId="7" fillId="0" borderId="24" xfId="0" applyNumberFormat="1" applyFont="1" applyBorder="1" applyAlignment="1" applyProtection="1">
      <alignment horizontal="center" vertical="center"/>
      <protection hidden="1"/>
    </xf>
    <xf numFmtId="0" fontId="7" fillId="18" borderId="24" xfId="0" applyFont="1" applyFill="1" applyBorder="1" applyAlignment="1" applyProtection="1">
      <alignment horizontal="center" vertical="center"/>
      <protection hidden="1"/>
    </xf>
    <xf numFmtId="0" fontId="7" fillId="18" borderId="40" xfId="0" applyFont="1" applyFill="1" applyBorder="1" applyAlignment="1" applyProtection="1">
      <alignment horizontal="center" vertical="center"/>
      <protection hidden="1"/>
    </xf>
    <xf numFmtId="0" fontId="7" fillId="18" borderId="23" xfId="0" applyFont="1" applyFill="1" applyBorder="1" applyAlignment="1" applyProtection="1">
      <alignment horizontal="center" vertical="center"/>
      <protection hidden="1"/>
    </xf>
    <xf numFmtId="1" fontId="18" fillId="0" borderId="24" xfId="0" applyNumberFormat="1" applyFont="1" applyBorder="1" applyAlignment="1" applyProtection="1">
      <alignment horizontal="center" vertical="center"/>
      <protection hidden="1"/>
    </xf>
    <xf numFmtId="1" fontId="18" fillId="0" borderId="40" xfId="0" applyNumberFormat="1" applyFont="1" applyBorder="1" applyAlignment="1" applyProtection="1">
      <alignment horizontal="center" vertical="center"/>
      <protection hidden="1"/>
    </xf>
    <xf numFmtId="1" fontId="18" fillId="0" borderId="23" xfId="0" applyNumberFormat="1" applyFont="1" applyBorder="1" applyAlignment="1" applyProtection="1">
      <alignment horizontal="center" vertical="center"/>
      <protection hidden="1"/>
    </xf>
    <xf numFmtId="0" fontId="18" fillId="0" borderId="0" xfId="0" applyFont="1" applyAlignment="1" applyProtection="1">
      <alignment horizontal="center" vertical="center" wrapText="1"/>
      <protection hidden="1"/>
    </xf>
    <xf numFmtId="0" fontId="2" fillId="0" borderId="0" xfId="0" applyFont="1" applyAlignment="1" applyProtection="1">
      <alignment vertical="center"/>
      <protection locked="0"/>
    </xf>
    <xf numFmtId="0" fontId="41" fillId="0" borderId="0" xfId="0" applyFont="1" applyAlignment="1" applyProtection="1">
      <alignment vertical="center"/>
      <protection hidden="1"/>
    </xf>
    <xf numFmtId="0" fontId="102" fillId="0" borderId="0" xfId="0" applyFont="1" applyProtection="1">
      <protection hidden="1"/>
    </xf>
    <xf numFmtId="0" fontId="7" fillId="0" borderId="0" xfId="0" applyFont="1" applyAlignment="1" applyProtection="1">
      <alignment horizontal="right" vertical="center" indent="1"/>
      <protection hidden="1"/>
    </xf>
    <xf numFmtId="0" fontId="103" fillId="0" borderId="0" xfId="0" applyFont="1" applyProtection="1">
      <protection hidden="1"/>
    </xf>
    <xf numFmtId="0" fontId="103" fillId="0" borderId="0" xfId="0" applyFont="1" applyAlignment="1" applyProtection="1">
      <alignment vertical="center"/>
      <protection hidden="1"/>
    </xf>
    <xf numFmtId="0" fontId="104" fillId="0" borderId="0" xfId="0" applyFont="1" applyProtection="1">
      <protection hidden="1"/>
    </xf>
    <xf numFmtId="0" fontId="98" fillId="0" borderId="0" xfId="0" applyFont="1" applyAlignment="1" applyProtection="1">
      <alignment vertical="center"/>
      <protection hidden="1"/>
    </xf>
    <xf numFmtId="0" fontId="99" fillId="0" borderId="0" xfId="0" applyFont="1" applyAlignment="1" applyProtection="1">
      <alignment vertical="center"/>
      <protection hidden="1"/>
    </xf>
    <xf numFmtId="0" fontId="100" fillId="0" borderId="0" xfId="0" applyFont="1" applyAlignment="1" applyProtection="1">
      <alignment horizontal="left" vertical="center" indent="1"/>
      <protection hidden="1"/>
    </xf>
    <xf numFmtId="0" fontId="74" fillId="0" borderId="0" xfId="0" applyFont="1" applyAlignment="1" applyProtection="1">
      <alignment vertical="center"/>
      <protection hidden="1"/>
    </xf>
    <xf numFmtId="0" fontId="41" fillId="0" borderId="0" xfId="0" applyFont="1" applyAlignment="1" applyProtection="1">
      <alignment horizontal="left"/>
      <protection hidden="1"/>
    </xf>
    <xf numFmtId="0" fontId="61" fillId="0" borderId="0" xfId="0" applyFont="1" applyAlignment="1" applyProtection="1">
      <alignment wrapText="1"/>
      <protection hidden="1"/>
    </xf>
    <xf numFmtId="0" fontId="101" fillId="0" borderId="0" xfId="0" applyFont="1" applyProtection="1">
      <protection hidden="1"/>
    </xf>
    <xf numFmtId="0" fontId="49" fillId="0" borderId="0" xfId="0" applyFont="1" applyProtection="1">
      <protection hidden="1"/>
    </xf>
    <xf numFmtId="165" fontId="35" fillId="8" borderId="29" xfId="1" applyNumberFormat="1" applyFont="1" applyFill="1" applyBorder="1" applyAlignment="1" applyProtection="1">
      <alignment horizontal="center" vertical="center"/>
      <protection hidden="1"/>
    </xf>
    <xf numFmtId="167" fontId="35" fillId="8" borderId="29" xfId="12" applyNumberFormat="1" applyFont="1" applyFill="1" applyBorder="1" applyAlignment="1" applyProtection="1">
      <alignment horizontal="center" vertical="center"/>
      <protection hidden="1"/>
    </xf>
    <xf numFmtId="0" fontId="22" fillId="0" borderId="0" xfId="0" applyFont="1" applyAlignment="1" applyProtection="1">
      <alignment wrapText="1"/>
      <protection hidden="1"/>
    </xf>
    <xf numFmtId="0" fontId="23" fillId="0" borderId="0" xfId="0" applyFont="1" applyAlignment="1" applyProtection="1">
      <alignment wrapText="1"/>
      <protection hidden="1"/>
    </xf>
    <xf numFmtId="0" fontId="35" fillId="0" borderId="0" xfId="0" applyFont="1" applyAlignment="1" applyProtection="1">
      <alignment horizontal="right"/>
      <protection hidden="1"/>
    </xf>
    <xf numFmtId="0" fontId="2" fillId="2" borderId="0" xfId="0" applyFont="1" applyFill="1" applyProtection="1">
      <protection hidden="1"/>
    </xf>
    <xf numFmtId="49" fontId="5" fillId="0" borderId="0" xfId="0" applyNumberFormat="1" applyFont="1" applyAlignment="1" applyProtection="1">
      <alignment horizontal="left" vertical="center"/>
      <protection hidden="1"/>
    </xf>
    <xf numFmtId="0" fontId="84" fillId="0" borderId="0" xfId="0" applyFont="1" applyAlignment="1" applyProtection="1">
      <alignment vertical="center"/>
      <protection hidden="1"/>
    </xf>
    <xf numFmtId="0" fontId="14" fillId="0" borderId="0" xfId="0" applyFont="1" applyAlignment="1" applyProtection="1">
      <alignment vertical="center" wrapText="1"/>
      <protection hidden="1"/>
    </xf>
    <xf numFmtId="165" fontId="32" fillId="0" borderId="0" xfId="0" applyNumberFormat="1" applyFont="1" applyAlignment="1" applyProtection="1">
      <alignment horizontal="center"/>
      <protection hidden="1"/>
    </xf>
    <xf numFmtId="1" fontId="6" fillId="6" borderId="0" xfId="0" applyNumberFormat="1" applyFont="1" applyFill="1" applyAlignment="1" applyProtection="1">
      <alignment horizontal="center" vertical="center"/>
      <protection hidden="1"/>
    </xf>
    <xf numFmtId="0" fontId="47" fillId="0" borderId="0" xfId="0" applyFont="1" applyAlignment="1" applyProtection="1">
      <alignment horizontal="left" vertical="center" indent="1"/>
      <protection hidden="1"/>
    </xf>
    <xf numFmtId="0" fontId="5" fillId="0" borderId="0" xfId="0" applyFont="1" applyAlignment="1" applyProtection="1">
      <alignment vertical="top" wrapText="1"/>
      <protection hidden="1"/>
    </xf>
    <xf numFmtId="0" fontId="32" fillId="0" borderId="0" xfId="0" applyFont="1" applyAlignment="1" applyProtection="1">
      <alignment horizontal="justify" vertical="top" wrapText="1"/>
      <protection hidden="1"/>
    </xf>
    <xf numFmtId="0" fontId="32" fillId="0" borderId="0" xfId="0" applyFont="1" applyAlignment="1" applyProtection="1">
      <alignment vertical="top" wrapText="1"/>
      <protection hidden="1"/>
    </xf>
    <xf numFmtId="0" fontId="32" fillId="0" borderId="0" xfId="0" applyFont="1" applyAlignment="1" applyProtection="1">
      <alignment horizontal="center" vertical="top" wrapText="1"/>
      <protection hidden="1"/>
    </xf>
    <xf numFmtId="166" fontId="61" fillId="0" borderId="0" xfId="0" applyNumberFormat="1" applyFont="1" applyAlignment="1" applyProtection="1">
      <alignment horizontal="center" vertical="center"/>
      <protection hidden="1"/>
    </xf>
    <xf numFmtId="0" fontId="2" fillId="2" borderId="0" xfId="0" applyFont="1" applyFill="1" applyProtection="1">
      <protection locked="0"/>
    </xf>
    <xf numFmtId="0" fontId="0" fillId="0" borderId="0" xfId="0" applyProtection="1">
      <protection locked="0"/>
    </xf>
    <xf numFmtId="0" fontId="2" fillId="0" borderId="0" xfId="0" applyFont="1" applyProtection="1">
      <protection locked="0"/>
    </xf>
    <xf numFmtId="0" fontId="39" fillId="0" borderId="0" xfId="0" applyFont="1" applyProtection="1">
      <protection locked="0"/>
    </xf>
    <xf numFmtId="0" fontId="50" fillId="0" borderId="0" xfId="0" applyFont="1" applyAlignment="1" applyProtection="1">
      <alignment vertical="center" wrapText="1"/>
      <protection locked="0"/>
    </xf>
    <xf numFmtId="0" fontId="32" fillId="0" borderId="0" xfId="0" applyFont="1" applyAlignment="1" applyProtection="1">
      <alignment horizontal="left" vertical="center" wrapText="1"/>
      <protection locked="0"/>
    </xf>
    <xf numFmtId="0" fontId="32" fillId="0" borderId="28" xfId="0" applyFont="1" applyBorder="1" applyAlignment="1" applyProtection="1">
      <alignment horizontal="left" vertical="center"/>
      <protection locked="0"/>
    </xf>
    <xf numFmtId="0" fontId="32" fillId="0" borderId="12" xfId="0" applyFont="1" applyBorder="1" applyAlignment="1" applyProtection="1">
      <alignment horizontal="left" vertical="center"/>
      <protection locked="0"/>
    </xf>
    <xf numFmtId="0" fontId="47" fillId="0" borderId="0" xfId="0" applyFont="1" applyAlignment="1" applyProtection="1">
      <alignment vertical="center" wrapText="1"/>
      <protection hidden="1"/>
    </xf>
    <xf numFmtId="0" fontId="14" fillId="0" borderId="0" xfId="0" applyFont="1" applyAlignment="1" applyProtection="1">
      <alignment vertical="top"/>
      <protection hidden="1"/>
    </xf>
    <xf numFmtId="0" fontId="47" fillId="0" borderId="0" xfId="0" applyFont="1" applyAlignment="1" applyProtection="1">
      <alignment vertical="top" wrapText="1"/>
      <protection hidden="1"/>
    </xf>
    <xf numFmtId="0" fontId="47" fillId="0" borderId="0" xfId="0" applyFont="1" applyAlignment="1" applyProtection="1">
      <alignment horizontal="center" vertical="top" wrapText="1"/>
      <protection hidden="1"/>
    </xf>
    <xf numFmtId="0" fontId="76" fillId="0" borderId="0" xfId="0" applyFont="1" applyAlignment="1" applyProtection="1">
      <alignment vertical="center" wrapText="1"/>
      <protection hidden="1"/>
    </xf>
    <xf numFmtId="0" fontId="7" fillId="10" borderId="30" xfId="0" applyFont="1" applyFill="1" applyBorder="1" applyAlignment="1" applyProtection="1">
      <alignment horizontal="center" vertical="center" wrapText="1"/>
      <protection locked="0"/>
    </xf>
    <xf numFmtId="0" fontId="7" fillId="10" borderId="30" xfId="0" applyFont="1" applyFill="1" applyBorder="1" applyAlignment="1" applyProtection="1">
      <alignment horizontal="center" vertical="center"/>
      <protection locked="0"/>
    </xf>
    <xf numFmtId="3" fontId="7" fillId="10" borderId="2" xfId="1" applyNumberFormat="1" applyFont="1" applyFill="1" applyBorder="1" applyAlignment="1" applyProtection="1">
      <alignment horizontal="center" vertical="center" wrapText="1"/>
      <protection locked="0"/>
    </xf>
    <xf numFmtId="2" fontId="61" fillId="3" borderId="31" xfId="0" applyNumberFormat="1" applyFont="1" applyFill="1" applyBorder="1" applyAlignment="1" applyProtection="1">
      <alignment horizontal="center" vertical="center"/>
      <protection hidden="1"/>
    </xf>
    <xf numFmtId="2" fontId="61" fillId="3" borderId="38" xfId="0" applyNumberFormat="1" applyFont="1" applyFill="1" applyBorder="1" applyAlignment="1" applyProtection="1">
      <alignment horizontal="center" vertical="center"/>
      <protection hidden="1"/>
    </xf>
    <xf numFmtId="0" fontId="19" fillId="0" borderId="0" xfId="5" applyFont="1"/>
    <xf numFmtId="0" fontId="103" fillId="0" borderId="0" xfId="5" applyFont="1"/>
    <xf numFmtId="166" fontId="103" fillId="0" borderId="0" xfId="5" applyNumberFormat="1" applyFont="1"/>
    <xf numFmtId="0" fontId="7" fillId="0" borderId="12" xfId="0" applyFont="1" applyBorder="1" applyAlignment="1" applyProtection="1">
      <alignment horizontal="left" vertical="center" wrapText="1"/>
      <protection hidden="1"/>
    </xf>
    <xf numFmtId="0" fontId="47" fillId="0" borderId="0" xfId="0" applyFont="1" applyAlignment="1" applyProtection="1">
      <alignment wrapText="1"/>
      <protection hidden="1"/>
    </xf>
    <xf numFmtId="0" fontId="104" fillId="0" borderId="0" xfId="0" applyFont="1" applyAlignment="1" applyProtection="1">
      <alignment vertical="center"/>
      <protection hidden="1"/>
    </xf>
    <xf numFmtId="0" fontId="7" fillId="0" borderId="12" xfId="0" applyFont="1" applyBorder="1" applyAlignment="1" applyProtection="1">
      <alignment horizontal="left" vertical="center"/>
      <protection hidden="1"/>
    </xf>
    <xf numFmtId="0" fontId="14" fillId="0" borderId="0" xfId="0" applyFont="1" applyProtection="1">
      <protection hidden="1"/>
    </xf>
    <xf numFmtId="0" fontId="32" fillId="0" borderId="0" xfId="0" applyFont="1" applyAlignment="1" applyProtection="1">
      <alignment vertical="center" wrapText="1"/>
      <protection locked="0"/>
    </xf>
    <xf numFmtId="0" fontId="32" fillId="0" borderId="12" xfId="0" applyFont="1" applyBorder="1" applyAlignment="1" applyProtection="1">
      <alignment horizontal="center" vertical="center" wrapText="1"/>
      <protection locked="0"/>
    </xf>
    <xf numFmtId="0" fontId="32" fillId="0" borderId="12" xfId="0" applyFont="1" applyBorder="1" applyAlignment="1" applyProtection="1">
      <alignment vertical="center" wrapText="1"/>
      <protection locked="0"/>
    </xf>
    <xf numFmtId="0" fontId="32" fillId="0" borderId="28" xfId="0" applyFont="1" applyBorder="1" applyAlignment="1" applyProtection="1">
      <alignment horizontal="center" wrapText="1"/>
      <protection locked="0"/>
    </xf>
    <xf numFmtId="0" fontId="32" fillId="0" borderId="0" xfId="0" applyFont="1" applyAlignment="1" applyProtection="1">
      <alignment horizontal="center" wrapText="1"/>
      <protection locked="0"/>
    </xf>
    <xf numFmtId="0" fontId="32" fillId="0" borderId="28" xfId="0" applyFont="1" applyBorder="1" applyAlignment="1" applyProtection="1">
      <alignment vertical="center"/>
      <protection locked="0"/>
    </xf>
    <xf numFmtId="0" fontId="32" fillId="0" borderId="28" xfId="0" applyFont="1" applyBorder="1" applyAlignment="1" applyProtection="1">
      <alignment vertical="center" wrapText="1"/>
      <protection locked="0"/>
    </xf>
    <xf numFmtId="0" fontId="32" fillId="0" borderId="0" xfId="0" applyFont="1" applyAlignment="1" applyProtection="1">
      <alignment vertical="center"/>
      <protection locked="0"/>
    </xf>
    <xf numFmtId="164" fontId="7" fillId="0" borderId="50" xfId="0" applyNumberFormat="1" applyFont="1" applyBorder="1" applyAlignment="1" applyProtection="1">
      <alignment horizontal="center" vertical="center"/>
      <protection locked="0"/>
    </xf>
    <xf numFmtId="164" fontId="7" fillId="0" borderId="51" xfId="0" applyNumberFormat="1" applyFont="1" applyBorder="1" applyAlignment="1" applyProtection="1">
      <alignment horizontal="center" vertical="center"/>
      <protection locked="0"/>
    </xf>
    <xf numFmtId="164" fontId="7" fillId="0" borderId="54" xfId="0" applyNumberFormat="1" applyFont="1" applyBorder="1" applyAlignment="1" applyProtection="1">
      <alignment horizontal="center" vertical="center"/>
      <protection locked="0"/>
    </xf>
    <xf numFmtId="164" fontId="7" fillId="0" borderId="55" xfId="0" applyNumberFormat="1" applyFont="1" applyBorder="1" applyAlignment="1" applyProtection="1">
      <alignment horizontal="center" vertical="center"/>
      <protection locked="0"/>
    </xf>
    <xf numFmtId="164" fontId="61" fillId="0" borderId="54" xfId="0" applyNumberFormat="1" applyFont="1" applyBorder="1" applyAlignment="1" applyProtection="1">
      <alignment horizontal="center" vertical="center"/>
      <protection locked="0"/>
    </xf>
    <xf numFmtId="164" fontId="61" fillId="0" borderId="55" xfId="0" applyNumberFormat="1" applyFont="1" applyBorder="1" applyAlignment="1" applyProtection="1">
      <alignment horizontal="center" vertical="center"/>
      <protection locked="0"/>
    </xf>
    <xf numFmtId="164" fontId="5" fillId="0" borderId="54" xfId="0" applyNumberFormat="1" applyFont="1" applyBorder="1" applyAlignment="1" applyProtection="1">
      <alignment horizontal="center" vertical="center"/>
      <protection locked="0"/>
    </xf>
    <xf numFmtId="164" fontId="7" fillId="0" borderId="58" xfId="0" applyNumberFormat="1" applyFont="1" applyBorder="1" applyAlignment="1" applyProtection="1">
      <alignment horizontal="center" vertical="center"/>
      <protection locked="0"/>
    </xf>
    <xf numFmtId="164" fontId="7" fillId="0" borderId="59" xfId="0" applyNumberFormat="1" applyFont="1" applyBorder="1" applyAlignment="1" applyProtection="1">
      <alignment horizontal="center" vertical="center"/>
      <protection locked="0"/>
    </xf>
    <xf numFmtId="49" fontId="57" fillId="0" borderId="26" xfId="0" applyNumberFormat="1" applyFont="1" applyBorder="1" applyAlignment="1">
      <alignment horizontal="center" vertical="center" wrapText="1"/>
    </xf>
    <xf numFmtId="0" fontId="5" fillId="11" borderId="8" xfId="0" applyFont="1" applyFill="1" applyBorder="1" applyAlignment="1" applyProtection="1">
      <alignment horizontal="left" vertical="center"/>
      <protection hidden="1"/>
    </xf>
    <xf numFmtId="0" fontId="5" fillId="11" borderId="9" xfId="0" applyFont="1" applyFill="1" applyBorder="1" applyAlignment="1" applyProtection="1">
      <alignment horizontal="left" vertical="center"/>
      <protection hidden="1"/>
    </xf>
    <xf numFmtId="0" fontId="25" fillId="0" borderId="60" xfId="0" applyFont="1" applyBorder="1" applyAlignment="1" applyProtection="1">
      <alignment vertical="center" wrapText="1"/>
      <protection hidden="1"/>
    </xf>
    <xf numFmtId="0" fontId="25" fillId="0" borderId="60" xfId="0" applyFont="1" applyBorder="1" applyAlignment="1" applyProtection="1">
      <alignment vertical="center"/>
      <protection hidden="1"/>
    </xf>
    <xf numFmtId="0" fontId="111" fillId="0" borderId="0" xfId="0" applyFont="1" applyAlignment="1" applyProtection="1">
      <alignment horizontal="left" vertical="top" wrapText="1" indent="5"/>
      <protection hidden="1"/>
    </xf>
    <xf numFmtId="1" fontId="6" fillId="0" borderId="0" xfId="0" applyNumberFormat="1" applyFont="1" applyAlignment="1" applyProtection="1">
      <alignment horizontal="center"/>
      <protection hidden="1"/>
    </xf>
    <xf numFmtId="0" fontId="0" fillId="3" borderId="0" xfId="0" applyFill="1"/>
    <xf numFmtId="49" fontId="5" fillId="0" borderId="0" xfId="0" applyNumberFormat="1" applyFont="1" applyAlignment="1" applyProtection="1">
      <alignment horizontal="center" vertical="center"/>
      <protection hidden="1"/>
    </xf>
    <xf numFmtId="0" fontId="14" fillId="0" borderId="0" xfId="0" applyFont="1" applyAlignment="1" applyProtection="1">
      <alignment horizontal="left" wrapText="1"/>
      <protection hidden="1"/>
    </xf>
    <xf numFmtId="0" fontId="24" fillId="0" borderId="0" xfId="0" applyFont="1" applyAlignment="1" applyProtection="1">
      <alignment horizontal="left" vertical="center" wrapText="1"/>
      <protection hidden="1"/>
    </xf>
    <xf numFmtId="0" fontId="55" fillId="0" borderId="0" xfId="0" applyFont="1" applyAlignment="1" applyProtection="1">
      <alignment horizontal="left" vertical="center"/>
      <protection hidden="1"/>
    </xf>
    <xf numFmtId="0" fontId="42" fillId="0" borderId="0" xfId="0" applyFont="1" applyProtection="1">
      <protection hidden="1"/>
    </xf>
    <xf numFmtId="0" fontId="71" fillId="0" borderId="0" xfId="0" applyFont="1" applyAlignment="1" applyProtection="1">
      <alignment horizontal="left" vertical="center" wrapText="1"/>
      <protection hidden="1"/>
    </xf>
    <xf numFmtId="0" fontId="7" fillId="0" borderId="28" xfId="0" applyFont="1" applyBorder="1" applyAlignment="1" applyProtection="1">
      <alignment vertical="center"/>
      <protection hidden="1"/>
    </xf>
    <xf numFmtId="0" fontId="7" fillId="0" borderId="12" xfId="0" applyFont="1" applyBorder="1" applyAlignment="1" applyProtection="1">
      <alignment vertical="center"/>
      <protection hidden="1"/>
    </xf>
    <xf numFmtId="0" fontId="33" fillId="0" borderId="0" xfId="0" applyFont="1" applyAlignment="1" applyProtection="1">
      <alignment horizontal="center"/>
      <protection hidden="1"/>
    </xf>
    <xf numFmtId="0" fontId="71" fillId="0" borderId="0" xfId="0" applyFont="1" applyAlignment="1" applyProtection="1">
      <alignment vertical="center"/>
      <protection hidden="1"/>
    </xf>
    <xf numFmtId="0" fontId="105" fillId="0" borderId="0" xfId="0" applyFont="1" applyAlignment="1">
      <alignment vertical="center" wrapText="1"/>
    </xf>
    <xf numFmtId="0" fontId="105" fillId="0" borderId="0" xfId="0" applyFont="1" applyAlignment="1">
      <alignment horizontal="left" vertical="center" indent="1"/>
    </xf>
    <xf numFmtId="0" fontId="25" fillId="6" borderId="60" xfId="0" applyFont="1" applyFill="1" applyBorder="1" applyAlignment="1" applyProtection="1">
      <alignment vertical="center"/>
      <protection hidden="1"/>
    </xf>
    <xf numFmtId="0" fontId="7" fillId="0" borderId="12" xfId="0" applyFont="1" applyBorder="1" applyAlignment="1" applyProtection="1">
      <alignment vertical="center" wrapText="1"/>
      <protection hidden="1"/>
    </xf>
    <xf numFmtId="1" fontId="6" fillId="0" borderId="0" xfId="0" applyNumberFormat="1" applyFont="1" applyAlignment="1" applyProtection="1">
      <alignment horizontal="center" vertical="center"/>
      <protection hidden="1"/>
    </xf>
    <xf numFmtId="0" fontId="5" fillId="0" borderId="61" xfId="0" applyFont="1" applyBorder="1" applyAlignment="1" applyProtection="1">
      <alignment vertical="center"/>
      <protection hidden="1"/>
    </xf>
    <xf numFmtId="0" fontId="33" fillId="0" borderId="61" xfId="0" applyFont="1" applyBorder="1" applyProtection="1">
      <protection hidden="1"/>
    </xf>
    <xf numFmtId="0" fontId="7" fillId="0" borderId="28" xfId="0" applyFont="1" applyBorder="1" applyAlignment="1" applyProtection="1">
      <alignment vertical="center" wrapText="1"/>
      <protection hidden="1"/>
    </xf>
    <xf numFmtId="1" fontId="18" fillId="10" borderId="30" xfId="0" applyNumberFormat="1" applyFont="1" applyFill="1" applyBorder="1" applyAlignment="1" applyProtection="1">
      <alignment horizontal="center" vertical="center"/>
      <protection locked="0"/>
    </xf>
    <xf numFmtId="0" fontId="46" fillId="0" borderId="0" xfId="0" applyFont="1" applyAlignment="1" applyProtection="1">
      <alignment horizontal="left"/>
      <protection hidden="1"/>
    </xf>
    <xf numFmtId="0" fontId="112" fillId="0" borderId="0" xfId="0" applyFont="1" applyAlignment="1" applyProtection="1">
      <alignment vertical="center"/>
      <protection hidden="1"/>
    </xf>
    <xf numFmtId="0" fontId="32" fillId="0" borderId="12" xfId="0" applyFont="1" applyBorder="1" applyAlignment="1" applyProtection="1">
      <alignment vertical="center"/>
      <protection locked="0"/>
    </xf>
    <xf numFmtId="0" fontId="32" fillId="0" borderId="28" xfId="0" applyFont="1" applyBorder="1" applyAlignment="1" applyProtection="1">
      <alignment wrapText="1"/>
      <protection locked="0"/>
    </xf>
    <xf numFmtId="0" fontId="14" fillId="0" borderId="0" xfId="0" applyFont="1" applyAlignment="1" applyProtection="1">
      <alignment vertical="top" wrapText="1"/>
      <protection hidden="1"/>
    </xf>
    <xf numFmtId="0" fontId="5" fillId="0" borderId="12" xfId="0" applyFont="1" applyBorder="1" applyAlignment="1" applyProtection="1">
      <alignment vertical="center" wrapText="1"/>
      <protection hidden="1"/>
    </xf>
    <xf numFmtId="0" fontId="5" fillId="0" borderId="12" xfId="0" applyFont="1" applyBorder="1" applyAlignment="1" applyProtection="1">
      <alignment vertical="center"/>
      <protection hidden="1"/>
    </xf>
    <xf numFmtId="0" fontId="7" fillId="0" borderId="61" xfId="0" applyFont="1" applyBorder="1" applyAlignment="1" applyProtection="1">
      <alignment vertical="center"/>
      <protection hidden="1"/>
    </xf>
    <xf numFmtId="0" fontId="7" fillId="0" borderId="61" xfId="0" applyFont="1" applyBorder="1" applyAlignment="1" applyProtection="1">
      <alignment vertical="center" wrapText="1"/>
      <protection hidden="1"/>
    </xf>
    <xf numFmtId="0" fontId="33" fillId="0" borderId="0" xfId="0" applyFont="1" applyAlignment="1" applyProtection="1">
      <alignment vertical="center" wrapText="1"/>
      <protection hidden="1"/>
    </xf>
    <xf numFmtId="0" fontId="32" fillId="0" borderId="0" xfId="0" applyFont="1" applyAlignment="1" applyProtection="1">
      <alignment horizontal="right" vertical="center"/>
      <protection hidden="1"/>
    </xf>
    <xf numFmtId="0" fontId="0" fillId="0" borderId="0" xfId="0" applyAlignment="1" applyProtection="1">
      <alignment vertical="center" wrapText="1"/>
      <protection hidden="1"/>
    </xf>
    <xf numFmtId="0" fontId="47" fillId="0" borderId="0" xfId="0" applyFont="1" applyAlignment="1" applyProtection="1">
      <alignment horizontal="right" vertical="center"/>
      <protection hidden="1"/>
    </xf>
    <xf numFmtId="3" fontId="7" fillId="10" borderId="30" xfId="1" applyNumberFormat="1" applyFont="1" applyFill="1" applyBorder="1" applyAlignment="1" applyProtection="1">
      <alignment horizontal="center" vertical="center" wrapText="1"/>
      <protection locked="0"/>
    </xf>
    <xf numFmtId="0" fontId="61" fillId="0" borderId="0" xfId="0" applyFont="1" applyAlignment="1" applyProtection="1">
      <alignment vertical="center" wrapText="1"/>
      <protection hidden="1"/>
    </xf>
    <xf numFmtId="0" fontId="34" fillId="0" borderId="0" xfId="0" applyFont="1" applyAlignment="1" applyProtection="1">
      <alignment horizontal="left" vertical="center"/>
      <protection hidden="1"/>
    </xf>
    <xf numFmtId="0" fontId="52" fillId="0" borderId="0" xfId="0" applyFont="1" applyAlignment="1" applyProtection="1">
      <alignment horizontal="right" vertical="center"/>
      <protection hidden="1"/>
    </xf>
    <xf numFmtId="0" fontId="34" fillId="0" borderId="0" xfId="0" applyFont="1" applyAlignment="1" applyProtection="1">
      <alignment vertical="center"/>
      <protection hidden="1"/>
    </xf>
    <xf numFmtId="0" fontId="117" fillId="0" borderId="0" xfId="0" applyFont="1" applyAlignment="1" applyProtection="1">
      <alignment vertical="center"/>
      <protection hidden="1"/>
    </xf>
    <xf numFmtId="0" fontId="118" fillId="0" borderId="0" xfId="0" applyFont="1" applyAlignment="1" applyProtection="1">
      <alignment horizontal="left"/>
      <protection hidden="1"/>
    </xf>
    <xf numFmtId="0" fontId="115" fillId="0" borderId="0" xfId="0" applyFont="1" applyAlignment="1" applyProtection="1">
      <alignment horizontal="left" vertical="center" indent="1"/>
      <protection hidden="1"/>
    </xf>
    <xf numFmtId="0" fontId="5" fillId="5" borderId="0" xfId="0" applyFont="1" applyFill="1" applyAlignment="1" applyProtection="1">
      <alignment vertical="center"/>
      <protection hidden="1"/>
    </xf>
    <xf numFmtId="1" fontId="5" fillId="0" borderId="0" xfId="0" quotePrefix="1" applyNumberFormat="1" applyFont="1" applyAlignment="1" applyProtection="1">
      <alignment horizontal="left" vertical="center"/>
      <protection locked="0"/>
    </xf>
    <xf numFmtId="0" fontId="14" fillId="0" borderId="0" xfId="0" applyFont="1" applyAlignment="1" applyProtection="1">
      <alignment horizontal="center" vertical="center"/>
      <protection hidden="1"/>
    </xf>
    <xf numFmtId="0" fontId="88" fillId="0" borderId="0" xfId="0" applyFont="1" applyAlignment="1" applyProtection="1">
      <alignment horizontal="center"/>
      <protection hidden="1"/>
    </xf>
    <xf numFmtId="0" fontId="88" fillId="0" borderId="0" xfId="0" applyFont="1" applyProtection="1">
      <protection hidden="1"/>
    </xf>
    <xf numFmtId="0" fontId="119" fillId="0" borderId="0" xfId="0" applyFont="1" applyProtection="1">
      <protection hidden="1"/>
    </xf>
    <xf numFmtId="0" fontId="5" fillId="0" borderId="0" xfId="0" applyFont="1" applyAlignment="1" applyProtection="1">
      <alignment horizontal="left" vertical="center" wrapText="1"/>
      <protection hidden="1"/>
    </xf>
    <xf numFmtId="0" fontId="2" fillId="0" borderId="0" xfId="0" applyFont="1" applyProtection="1">
      <protection locked="0" hidden="1"/>
    </xf>
    <xf numFmtId="0" fontId="33" fillId="0" borderId="0" xfId="0" applyFont="1" applyProtection="1">
      <protection locked="0" hidden="1"/>
    </xf>
    <xf numFmtId="0" fontId="12" fillId="6" borderId="0" xfId="0" applyFont="1" applyFill="1" applyProtection="1">
      <protection hidden="1"/>
    </xf>
    <xf numFmtId="0" fontId="71" fillId="0" borderId="0" xfId="0" applyFont="1" applyAlignment="1" applyProtection="1">
      <alignment vertical="center" wrapText="1"/>
      <protection hidden="1"/>
    </xf>
    <xf numFmtId="0" fontId="14" fillId="0" borderId="12" xfId="0" applyFont="1" applyBorder="1" applyAlignment="1" applyProtection="1">
      <alignment horizontal="left" vertical="center"/>
      <protection locked="0" hidden="1"/>
    </xf>
    <xf numFmtId="0" fontId="32" fillId="0" borderId="0" xfId="0" applyFont="1" applyAlignment="1" applyProtection="1">
      <alignment horizontal="left" vertical="center" wrapText="1"/>
      <protection locked="0" hidden="1"/>
    </xf>
    <xf numFmtId="0" fontId="32" fillId="0" borderId="28" xfId="0" applyFont="1" applyBorder="1" applyAlignment="1" applyProtection="1">
      <alignment horizontal="left" vertical="center"/>
      <protection locked="0" hidden="1"/>
    </xf>
    <xf numFmtId="0" fontId="33" fillId="0" borderId="0" xfId="0" applyFont="1" applyAlignment="1" applyProtection="1">
      <alignment vertical="center"/>
      <protection hidden="1"/>
    </xf>
    <xf numFmtId="0" fontId="18" fillId="0" borderId="0" xfId="0" applyFont="1" applyAlignment="1" applyProtection="1">
      <alignment vertical="center"/>
      <protection hidden="1"/>
    </xf>
    <xf numFmtId="0" fontId="5" fillId="0" borderId="0" xfId="0" applyFont="1" applyAlignment="1">
      <alignment vertical="center" wrapText="1"/>
    </xf>
    <xf numFmtId="3" fontId="32" fillId="0" borderId="0" xfId="0" applyNumberFormat="1" applyFont="1" applyAlignment="1">
      <alignment horizontal="center" vertical="center" wrapText="1"/>
    </xf>
    <xf numFmtId="1" fontId="32" fillId="0" borderId="0" xfId="0" applyNumberFormat="1" applyFont="1" applyAlignment="1">
      <alignment vertical="center" wrapText="1"/>
    </xf>
    <xf numFmtId="0" fontId="5" fillId="0" borderId="0" xfId="0" applyFont="1" applyAlignment="1" applyProtection="1">
      <alignment horizontal="right" vertical="center" indent="1"/>
      <protection hidden="1"/>
    </xf>
    <xf numFmtId="165" fontId="14" fillId="10" borderId="30" xfId="1" applyNumberFormat="1" applyFont="1" applyFill="1" applyBorder="1" applyAlignment="1" applyProtection="1">
      <alignment horizontal="center" vertical="center" wrapText="1"/>
      <protection locked="0" hidden="1"/>
    </xf>
    <xf numFmtId="0" fontId="120" fillId="0" borderId="0" xfId="0" applyFont="1" applyProtection="1">
      <protection hidden="1"/>
    </xf>
    <xf numFmtId="9" fontId="12" fillId="6" borderId="0" xfId="0" applyNumberFormat="1" applyFont="1" applyFill="1" applyProtection="1">
      <protection hidden="1"/>
    </xf>
    <xf numFmtId="0" fontId="5" fillId="0" borderId="0" xfId="0" applyFont="1" applyAlignment="1" applyProtection="1">
      <alignment horizontal="center" vertical="center" wrapText="1"/>
      <protection hidden="1"/>
    </xf>
    <xf numFmtId="9" fontId="14" fillId="10" borderId="30" xfId="1" applyFont="1" applyFill="1" applyBorder="1" applyAlignment="1" applyProtection="1">
      <alignment horizontal="center" vertical="center" wrapText="1"/>
      <protection locked="0" hidden="1"/>
    </xf>
    <xf numFmtId="9" fontId="33" fillId="0" borderId="0" xfId="0" applyNumberFormat="1" applyFont="1" applyProtection="1">
      <protection hidden="1"/>
    </xf>
    <xf numFmtId="9" fontId="14" fillId="2" borderId="0" xfId="1" applyFont="1" applyFill="1" applyBorder="1" applyAlignment="1" applyProtection="1">
      <alignment horizontal="center" vertical="center" wrapText="1"/>
      <protection locked="0" hidden="1"/>
    </xf>
    <xf numFmtId="0" fontId="32" fillId="0" borderId="0" xfId="0" applyFont="1" applyAlignment="1">
      <alignment vertical="center" wrapText="1"/>
    </xf>
    <xf numFmtId="0" fontId="121" fillId="0" borderId="0" xfId="0" applyFont="1" applyProtection="1">
      <protection hidden="1"/>
    </xf>
    <xf numFmtId="0" fontId="121" fillId="0" borderId="0" xfId="0" applyFont="1" applyAlignment="1" applyProtection="1">
      <alignment horizontal="right" vertical="center" indent="1"/>
      <protection hidden="1"/>
    </xf>
    <xf numFmtId="9" fontId="12" fillId="0" borderId="0" xfId="0" applyNumberFormat="1" applyFont="1" applyProtection="1">
      <protection hidden="1"/>
    </xf>
    <xf numFmtId="0" fontId="47" fillId="0" borderId="0" xfId="0" applyFont="1" applyAlignment="1">
      <alignment vertical="center" wrapText="1"/>
    </xf>
    <xf numFmtId="0" fontId="14" fillId="0" borderId="0" xfId="0" applyFont="1" applyAlignment="1">
      <alignment horizontal="justify" vertical="top" wrapText="1"/>
    </xf>
    <xf numFmtId="0" fontId="12" fillId="0" borderId="0" xfId="0" applyFont="1"/>
    <xf numFmtId="0" fontId="33" fillId="0" borderId="0" xfId="0" applyFont="1"/>
    <xf numFmtId="0" fontId="5" fillId="0" borderId="0" xfId="0" applyFont="1" applyAlignment="1">
      <alignment vertical="top" wrapText="1"/>
    </xf>
    <xf numFmtId="0" fontId="5" fillId="0" borderId="0" xfId="0" applyFont="1" applyAlignment="1">
      <alignment horizontal="right" vertical="top"/>
    </xf>
    <xf numFmtId="0" fontId="50" fillId="0" borderId="0" xfId="0" applyFont="1" applyAlignment="1" applyProtection="1">
      <alignment horizontal="center" vertical="top" wrapText="1"/>
      <protection locked="0"/>
    </xf>
    <xf numFmtId="0" fontId="5" fillId="0" borderId="0" xfId="0" applyFont="1" applyAlignment="1">
      <alignment horizontal="center" vertical="center"/>
    </xf>
    <xf numFmtId="0" fontId="5" fillId="6" borderId="0" xfId="0" applyFont="1" applyFill="1" applyAlignment="1">
      <alignment vertical="center"/>
    </xf>
    <xf numFmtId="0" fontId="50" fillId="0" borderId="0" xfId="0" applyFont="1" applyAlignment="1" applyProtection="1">
      <alignment horizontal="justify" vertical="top" wrapText="1"/>
      <protection locked="0"/>
    </xf>
    <xf numFmtId="0" fontId="5" fillId="0" borderId="0" xfId="0" applyFont="1" applyAlignment="1">
      <alignment horizontal="left" vertical="top" wrapText="1"/>
    </xf>
    <xf numFmtId="0" fontId="14" fillId="0" borderId="0" xfId="0" applyFont="1" applyAlignment="1" applyProtection="1">
      <alignment horizontal="justify" vertical="top" wrapText="1"/>
      <protection locked="0"/>
    </xf>
    <xf numFmtId="0" fontId="14" fillId="0" borderId="0" xfId="0" applyFont="1" applyAlignment="1">
      <alignment horizontal="left" vertical="top" wrapText="1"/>
    </xf>
    <xf numFmtId="0" fontId="121" fillId="0" borderId="0" xfId="0" applyFont="1" applyAlignment="1">
      <alignment vertical="top" wrapText="1"/>
    </xf>
    <xf numFmtId="0" fontId="50" fillId="0" borderId="7" xfId="0" applyFont="1" applyBorder="1" applyAlignment="1" applyProtection="1">
      <alignment horizontal="center" vertical="top" wrapText="1"/>
      <protection locked="0"/>
    </xf>
    <xf numFmtId="0" fontId="5" fillId="2" borderId="0" xfId="0" applyFont="1" applyFill="1" applyAlignment="1">
      <alignment horizontal="center" vertical="center"/>
    </xf>
    <xf numFmtId="0" fontId="50" fillId="0" borderId="28" xfId="0" applyFont="1" applyBorder="1" applyAlignment="1" applyProtection="1">
      <alignment horizontal="justify" vertical="top" wrapText="1"/>
      <protection locked="0"/>
    </xf>
    <xf numFmtId="0" fontId="14" fillId="0" borderId="0" xfId="0" applyFont="1" applyAlignment="1" applyProtection="1">
      <alignment horizontal="left" vertical="top" wrapText="1"/>
      <protection locked="0"/>
    </xf>
    <xf numFmtId="0" fontId="33" fillId="0" borderId="5" xfId="0" applyFont="1" applyBorder="1"/>
    <xf numFmtId="0" fontId="12" fillId="0" borderId="0" xfId="0" applyFont="1" applyAlignment="1" applyProtection="1">
      <alignment horizontal="center" vertical="center"/>
      <protection hidden="1"/>
    </xf>
    <xf numFmtId="0" fontId="120" fillId="0" borderId="0" xfId="0" applyFont="1" applyAlignment="1" applyProtection="1">
      <alignment horizontal="left" vertical="center"/>
      <protection hidden="1"/>
    </xf>
    <xf numFmtId="168" fontId="14" fillId="10" borderId="30" xfId="1" applyNumberFormat="1" applyFont="1" applyFill="1" applyBorder="1" applyAlignment="1" applyProtection="1">
      <alignment horizontal="center" vertical="center" wrapText="1"/>
      <protection locked="0" hidden="1"/>
    </xf>
    <xf numFmtId="0" fontId="12" fillId="0" borderId="0" xfId="0" applyFont="1" applyAlignment="1" applyProtection="1">
      <alignment horizontal="left" vertical="center"/>
      <protection hidden="1"/>
    </xf>
    <xf numFmtId="0" fontId="33" fillId="0" borderId="0" xfId="0" applyFont="1" applyAlignment="1" applyProtection="1">
      <alignment horizontal="center" vertical="center"/>
      <protection hidden="1"/>
    </xf>
    <xf numFmtId="168" fontId="12" fillId="0" borderId="0" xfId="0" applyNumberFormat="1" applyFont="1" applyAlignment="1" applyProtection="1">
      <alignment horizontal="center" vertical="center"/>
      <protection hidden="1"/>
    </xf>
    <xf numFmtId="0" fontId="110" fillId="0" borderId="0" xfId="0" applyFont="1" applyProtection="1">
      <protection hidden="1"/>
    </xf>
    <xf numFmtId="0" fontId="122" fillId="0" borderId="0" xfId="0" applyFont="1" applyAlignment="1" applyProtection="1">
      <alignment horizontal="right" vertical="center" indent="1"/>
      <protection hidden="1"/>
    </xf>
    <xf numFmtId="168" fontId="12" fillId="0" borderId="0" xfId="0" applyNumberFormat="1" applyFont="1" applyProtection="1">
      <protection hidden="1"/>
    </xf>
    <xf numFmtId="165" fontId="12" fillId="0" borderId="0" xfId="0" applyNumberFormat="1" applyFont="1" applyProtection="1">
      <protection hidden="1"/>
    </xf>
    <xf numFmtId="0" fontId="32" fillId="0" borderId="0" xfId="0" applyFont="1" applyAlignment="1" applyProtection="1">
      <alignment horizontal="right"/>
      <protection hidden="1"/>
    </xf>
    <xf numFmtId="0" fontId="12" fillId="2" borderId="0" xfId="0" applyFont="1" applyFill="1" applyProtection="1">
      <protection hidden="1"/>
    </xf>
    <xf numFmtId="0" fontId="14" fillId="2" borderId="0" xfId="0" applyFont="1" applyFill="1" applyAlignment="1" applyProtection="1">
      <alignment vertical="center"/>
      <protection hidden="1"/>
    </xf>
    <xf numFmtId="0" fontId="84" fillId="2" borderId="0" xfId="0" applyFont="1" applyFill="1" applyProtection="1">
      <protection locked="0"/>
    </xf>
    <xf numFmtId="0" fontId="33" fillId="2" borderId="0" xfId="0" applyFont="1" applyFill="1" applyProtection="1">
      <protection hidden="1"/>
    </xf>
    <xf numFmtId="0" fontId="33" fillId="2" borderId="0" xfId="0" applyFont="1" applyFill="1" applyAlignment="1" applyProtection="1">
      <alignment horizontal="center"/>
      <protection hidden="1"/>
    </xf>
    <xf numFmtId="0" fontId="5" fillId="2" borderId="0" xfId="0" applyFont="1" applyFill="1" applyAlignment="1">
      <alignment vertical="center"/>
    </xf>
    <xf numFmtId="0" fontId="35" fillId="0" borderId="0" xfId="0" applyFont="1" applyAlignment="1" applyProtection="1">
      <alignment horizontal="center"/>
      <protection hidden="1"/>
    </xf>
    <xf numFmtId="168" fontId="33" fillId="6" borderId="0" xfId="0" applyNumberFormat="1" applyFont="1" applyFill="1" applyProtection="1">
      <protection hidden="1"/>
    </xf>
    <xf numFmtId="0" fontId="47" fillId="0" borderId="0" xfId="0" applyFont="1" applyAlignment="1" applyProtection="1">
      <alignment horizontal="left" vertical="center"/>
      <protection hidden="1"/>
    </xf>
    <xf numFmtId="0" fontId="5" fillId="0" borderId="28" xfId="0" applyFont="1" applyBorder="1" applyAlignment="1" applyProtection="1">
      <alignment vertical="center" wrapText="1"/>
      <protection hidden="1"/>
    </xf>
    <xf numFmtId="0" fontId="44" fillId="0" borderId="0" xfId="0" applyFont="1" applyAlignment="1" applyProtection="1">
      <alignment horizontal="left" vertical="top" wrapText="1"/>
      <protection hidden="1"/>
    </xf>
    <xf numFmtId="0" fontId="109" fillId="0" borderId="0" xfId="0" applyFont="1" applyAlignment="1" applyProtection="1">
      <alignment vertical="center"/>
      <protection hidden="1"/>
    </xf>
    <xf numFmtId="0" fontId="47" fillId="0" borderId="0" xfId="0" applyFont="1" applyAlignment="1" applyProtection="1">
      <alignment vertical="top"/>
      <protection hidden="1"/>
    </xf>
    <xf numFmtId="3" fontId="35" fillId="8" borderId="29" xfId="1" applyNumberFormat="1" applyFont="1" applyFill="1" applyBorder="1" applyAlignment="1" applyProtection="1">
      <alignment horizontal="center" vertical="center"/>
      <protection hidden="1"/>
    </xf>
    <xf numFmtId="0" fontId="46" fillId="0" borderId="0" xfId="0" applyFont="1" applyAlignment="1">
      <alignment horizontal="left" vertical="center" indent="1"/>
    </xf>
    <xf numFmtId="0" fontId="7" fillId="0" borderId="0" xfId="0" applyFont="1" applyAlignment="1">
      <alignment horizontal="center" vertical="center"/>
    </xf>
    <xf numFmtId="0" fontId="47" fillId="0" borderId="0" xfId="0" applyFont="1" applyAlignment="1">
      <alignment vertical="center"/>
    </xf>
    <xf numFmtId="0" fontId="47" fillId="0" borderId="0" xfId="0" applyFont="1" applyAlignment="1">
      <alignment horizontal="left" vertical="center" indent="1"/>
    </xf>
    <xf numFmtId="166" fontId="61" fillId="0" borderId="0" xfId="0" applyNumberFormat="1" applyFont="1" applyAlignment="1">
      <alignment horizontal="center" vertical="center"/>
    </xf>
    <xf numFmtId="0" fontId="32" fillId="0" borderId="0" xfId="0" applyFont="1" applyAlignment="1">
      <alignment vertical="top" wrapText="1"/>
    </xf>
    <xf numFmtId="0" fontId="32" fillId="0" borderId="0" xfId="0" applyFont="1" applyAlignment="1">
      <alignment horizontal="center" vertical="top" wrapText="1"/>
    </xf>
    <xf numFmtId="0" fontId="32" fillId="0" borderId="0" xfId="0" applyFont="1" applyAlignment="1">
      <alignment horizontal="justify" vertical="top" wrapText="1"/>
    </xf>
    <xf numFmtId="0" fontId="7" fillId="0" borderId="0" xfId="0" applyFont="1" applyAlignment="1">
      <alignment vertical="top" wrapText="1"/>
    </xf>
    <xf numFmtId="0" fontId="32" fillId="0" borderId="0" xfId="0" applyFont="1" applyAlignment="1" applyProtection="1">
      <alignment horizontal="left" vertical="center"/>
      <protection hidden="1"/>
    </xf>
    <xf numFmtId="0" fontId="2" fillId="0" borderId="0" xfId="0" applyFont="1" applyAlignment="1" applyProtection="1">
      <alignment vertical="center"/>
      <protection hidden="1"/>
    </xf>
    <xf numFmtId="0" fontId="50" fillId="0" borderId="0" xfId="0" applyFont="1" applyAlignment="1" applyProtection="1">
      <alignment vertical="center" wrapText="1"/>
      <protection hidden="1"/>
    </xf>
    <xf numFmtId="0" fontId="14" fillId="0" borderId="28" xfId="0" applyFont="1" applyBorder="1" applyAlignment="1" applyProtection="1">
      <alignment horizontal="left" vertical="top"/>
      <protection hidden="1"/>
    </xf>
    <xf numFmtId="0" fontId="115" fillId="0" borderId="0" xfId="0" applyFont="1" applyAlignment="1" applyProtection="1">
      <alignment vertical="center" wrapText="1"/>
      <protection hidden="1"/>
    </xf>
    <xf numFmtId="0" fontId="61" fillId="0" borderId="0" xfId="0" applyFont="1" applyAlignment="1" applyProtection="1">
      <alignment horizontal="right" vertical="center"/>
      <protection hidden="1"/>
    </xf>
    <xf numFmtId="0" fontId="113" fillId="0" borderId="0" xfId="0" applyFont="1" applyProtection="1">
      <protection hidden="1"/>
    </xf>
    <xf numFmtId="0" fontId="107" fillId="0" borderId="0" xfId="0" applyFont="1" applyAlignment="1" applyProtection="1">
      <alignment horizontal="right" vertical="center"/>
      <protection hidden="1"/>
    </xf>
    <xf numFmtId="0" fontId="114" fillId="0" borderId="0" xfId="0" applyFont="1" applyAlignment="1" applyProtection="1">
      <alignment vertical="center"/>
      <protection hidden="1"/>
    </xf>
    <xf numFmtId="0" fontId="32" fillId="0" borderId="61" xfId="0" applyFont="1" applyBorder="1" applyAlignment="1" applyProtection="1">
      <alignment vertical="center" wrapText="1"/>
      <protection locked="0"/>
    </xf>
    <xf numFmtId="0" fontId="5" fillId="0" borderId="28" xfId="0" applyFont="1" applyBorder="1" applyAlignment="1" applyProtection="1">
      <alignment horizontal="left" vertical="center"/>
      <protection hidden="1"/>
    </xf>
    <xf numFmtId="0" fontId="61" fillId="0" borderId="12" xfId="0" applyFont="1" applyBorder="1" applyAlignment="1" applyProtection="1">
      <alignment horizontal="right" vertical="center"/>
      <protection hidden="1"/>
    </xf>
    <xf numFmtId="0" fontId="5" fillId="0" borderId="66" xfId="0" applyFont="1" applyBorder="1" applyAlignment="1" applyProtection="1">
      <alignment vertical="center"/>
      <protection hidden="1"/>
    </xf>
    <xf numFmtId="0" fontId="14" fillId="0" borderId="28" xfId="0" applyFont="1" applyBorder="1" applyAlignment="1" applyProtection="1">
      <alignment vertical="center" wrapText="1"/>
      <protection hidden="1"/>
    </xf>
    <xf numFmtId="0" fontId="14" fillId="0" borderId="28" xfId="0" applyFont="1" applyBorder="1" applyAlignment="1" applyProtection="1">
      <alignment vertical="center"/>
      <protection hidden="1"/>
    </xf>
    <xf numFmtId="0" fontId="5" fillId="0" borderId="28" xfId="0" applyFont="1" applyBorder="1" applyAlignment="1" applyProtection="1">
      <alignment vertical="center"/>
      <protection hidden="1"/>
    </xf>
    <xf numFmtId="0" fontId="43" fillId="19" borderId="30" xfId="0" applyFont="1" applyFill="1" applyBorder="1" applyAlignment="1" applyProtection="1">
      <alignment horizontal="center" vertical="center"/>
      <protection hidden="1"/>
    </xf>
    <xf numFmtId="0" fontId="116" fillId="0" borderId="0" xfId="0" applyFont="1"/>
    <xf numFmtId="0" fontId="124" fillId="0" borderId="0" xfId="6" applyFont="1" applyAlignment="1">
      <alignment horizontal="left" vertical="center" wrapText="1"/>
    </xf>
    <xf numFmtId="0" fontId="124" fillId="0" borderId="0" xfId="6" applyFont="1" applyAlignment="1">
      <alignment horizontal="right" vertical="center" wrapText="1"/>
    </xf>
    <xf numFmtId="0" fontId="125" fillId="0" borderId="0" xfId="6" applyFont="1" applyAlignment="1">
      <alignment horizontal="right" vertical="center" wrapText="1"/>
    </xf>
    <xf numFmtId="165" fontId="84" fillId="17" borderId="18" xfId="1" applyNumberFormat="1" applyFont="1" applyFill="1" applyBorder="1" applyAlignment="1">
      <alignment horizontal="right" vertical="center"/>
    </xf>
    <xf numFmtId="0" fontId="11" fillId="20" borderId="0" xfId="5" applyFill="1" applyAlignment="1">
      <alignment vertical="center"/>
    </xf>
    <xf numFmtId="9" fontId="11" fillId="20" borderId="0" xfId="5" applyNumberFormat="1" applyFill="1" applyAlignment="1">
      <alignment horizontal="center" vertical="center"/>
    </xf>
    <xf numFmtId="0" fontId="11" fillId="21" borderId="0" xfId="5" applyFill="1" applyAlignment="1">
      <alignment vertical="center"/>
    </xf>
    <xf numFmtId="9" fontId="11" fillId="21" borderId="0" xfId="5" applyNumberFormat="1" applyFill="1" applyAlignment="1">
      <alignment horizontal="center" vertical="center"/>
    </xf>
    <xf numFmtId="0" fontId="0" fillId="0" borderId="23" xfId="0" applyBorder="1"/>
    <xf numFmtId="9" fontId="11" fillId="0" borderId="0" xfId="5" applyNumberFormat="1" applyAlignment="1">
      <alignment vertical="center"/>
    </xf>
    <xf numFmtId="0" fontId="127" fillId="2" borderId="0" xfId="0" applyFont="1" applyFill="1" applyAlignment="1">
      <alignment vertical="center"/>
    </xf>
    <xf numFmtId="0" fontId="5" fillId="0" borderId="0" xfId="0" applyFont="1" applyAlignment="1">
      <alignment vertical="center"/>
    </xf>
    <xf numFmtId="0" fontId="6" fillId="0" borderId="0" xfId="0" applyFont="1" applyAlignment="1">
      <alignment vertical="center"/>
    </xf>
    <xf numFmtId="0" fontId="128" fillId="2" borderId="0" xfId="0" applyFont="1" applyFill="1" applyAlignment="1">
      <alignment horizontal="left" vertical="center"/>
    </xf>
    <xf numFmtId="0" fontId="7" fillId="0" borderId="0" xfId="0" applyFont="1"/>
    <xf numFmtId="0" fontId="129" fillId="2" borderId="0" xfId="0" applyFont="1" applyFill="1" applyAlignment="1">
      <alignment horizontal="left" vertical="center" indent="1"/>
    </xf>
    <xf numFmtId="0" fontId="8" fillId="2" borderId="0" xfId="0" applyFont="1" applyFill="1" applyAlignment="1">
      <alignment vertical="top"/>
    </xf>
    <xf numFmtId="0" fontId="129" fillId="0" borderId="0" xfId="0" applyFont="1" applyAlignment="1">
      <alignment horizontal="left" vertical="center" indent="1"/>
    </xf>
    <xf numFmtId="0" fontId="9" fillId="2" borderId="0" xfId="0" applyFont="1" applyFill="1" applyAlignment="1">
      <alignment vertical="center"/>
    </xf>
    <xf numFmtId="0" fontId="6" fillId="2" borderId="0" xfId="0" applyFont="1" applyFill="1" applyAlignment="1">
      <alignment vertical="center"/>
    </xf>
    <xf numFmtId="0" fontId="5" fillId="0" borderId="0" xfId="0" applyFont="1" applyAlignment="1">
      <alignment vertical="top"/>
    </xf>
    <xf numFmtId="0" fontId="129" fillId="0" borderId="0" xfId="0" applyFont="1" applyAlignment="1">
      <alignment vertical="center"/>
    </xf>
    <xf numFmtId="0" fontId="6" fillId="5" borderId="0" xfId="0"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1" fillId="0" borderId="0" xfId="0" applyFont="1"/>
    <xf numFmtId="0" fontId="32" fillId="0" borderId="3" xfId="0" applyFont="1" applyBorder="1" applyAlignment="1" applyProtection="1">
      <alignment vertical="center"/>
      <protection locked="0"/>
    </xf>
    <xf numFmtId="0" fontId="7" fillId="0" borderId="0" xfId="0" applyFont="1" applyAlignment="1">
      <alignment vertical="center"/>
    </xf>
    <xf numFmtId="0" fontId="0" fillId="0" borderId="0" xfId="0" applyAlignment="1">
      <alignment horizontal="left"/>
    </xf>
    <xf numFmtId="0" fontId="15" fillId="0" borderId="0" xfId="0" applyFont="1" applyAlignment="1">
      <alignment horizontal="left" vertical="center"/>
    </xf>
    <xf numFmtId="0" fontId="14" fillId="0" borderId="0" xfId="13" applyFont="1" applyAlignment="1" applyProtection="1">
      <alignment vertical="center"/>
    </xf>
    <xf numFmtId="0" fontId="0" fillId="0" borderId="0" xfId="0" applyAlignment="1">
      <alignment vertical="center"/>
    </xf>
    <xf numFmtId="0" fontId="0" fillId="0" borderId="0" xfId="0" applyAlignment="1">
      <alignment horizontal="center" vertical="center"/>
    </xf>
    <xf numFmtId="0" fontId="131" fillId="23" borderId="26" xfId="0" applyFont="1" applyFill="1" applyBorder="1" applyAlignment="1">
      <alignment horizontal="center" vertical="center" wrapText="1"/>
    </xf>
    <xf numFmtId="0" fontId="11" fillId="10" borderId="26" xfId="0" applyFont="1" applyFill="1" applyBorder="1" applyAlignment="1" applyProtection="1">
      <alignment horizontal="center" vertical="center"/>
      <protection locked="0"/>
    </xf>
    <xf numFmtId="0" fontId="14" fillId="23" borderId="26" xfId="0" applyFont="1" applyFill="1" applyBorder="1" applyAlignment="1">
      <alignment horizontal="center" vertical="center"/>
    </xf>
    <xf numFmtId="0" fontId="14" fillId="10" borderId="26" xfId="0" applyFont="1" applyFill="1" applyBorder="1" applyAlignment="1">
      <alignment horizontal="center" vertical="center"/>
    </xf>
    <xf numFmtId="0" fontId="131" fillId="23" borderId="31" xfId="13" applyFont="1" applyFill="1" applyBorder="1" applyAlignment="1" applyProtection="1">
      <alignment horizontal="center" vertical="center" wrapText="1"/>
    </xf>
    <xf numFmtId="0" fontId="131" fillId="23" borderId="38" xfId="13" applyFont="1" applyFill="1" applyBorder="1" applyAlignment="1" applyProtection="1">
      <alignment horizontal="center" vertical="center" wrapText="1"/>
    </xf>
    <xf numFmtId="0" fontId="131" fillId="0" borderId="0" xfId="13" applyFont="1" applyAlignment="1" applyProtection="1">
      <alignment horizontal="center" vertical="center" wrapText="1"/>
    </xf>
    <xf numFmtId="3" fontId="41" fillId="10" borderId="31" xfId="0" applyNumberFormat="1" applyFont="1" applyFill="1" applyBorder="1" applyAlignment="1" applyProtection="1">
      <alignment horizontal="center" vertical="center"/>
      <protection locked="0"/>
    </xf>
    <xf numFmtId="3" fontId="41" fillId="10" borderId="38" xfId="0" applyNumberFormat="1" applyFont="1" applyFill="1" applyBorder="1" applyAlignment="1" applyProtection="1">
      <alignment horizontal="center" vertical="center"/>
      <protection locked="0"/>
    </xf>
    <xf numFmtId="3" fontId="7" fillId="0" borderId="0" xfId="0" applyNumberFormat="1" applyFont="1" applyAlignment="1">
      <alignment horizontal="center" vertical="center"/>
    </xf>
    <xf numFmtId="3" fontId="41" fillId="0" borderId="0" xfId="0" applyNumberFormat="1" applyFont="1" applyAlignment="1">
      <alignment horizontal="center" vertical="center"/>
    </xf>
    <xf numFmtId="3" fontId="41" fillId="10" borderId="71" xfId="0" applyNumberFormat="1" applyFont="1" applyFill="1" applyBorder="1" applyAlignment="1">
      <alignment horizontal="center" vertical="center"/>
    </xf>
    <xf numFmtId="0" fontId="11" fillId="0" borderId="0" xfId="0" applyFont="1" applyAlignment="1">
      <alignment horizontal="center"/>
    </xf>
    <xf numFmtId="0" fontId="0" fillId="0" borderId="0" xfId="0" quotePrefix="1"/>
    <xf numFmtId="0" fontId="64" fillId="0" borderId="0" xfId="0" applyFont="1" applyAlignment="1">
      <alignment vertical="center"/>
    </xf>
    <xf numFmtId="0" fontId="133" fillId="0" borderId="0" xfId="0" applyFont="1"/>
    <xf numFmtId="0" fontId="62" fillId="0" borderId="0" xfId="0" applyFont="1"/>
    <xf numFmtId="0" fontId="32" fillId="0" borderId="0" xfId="0" applyFont="1"/>
    <xf numFmtId="0" fontId="7" fillId="0" borderId="12" xfId="0" applyFont="1" applyBorder="1" applyAlignment="1">
      <alignment vertical="center"/>
    </xf>
    <xf numFmtId="0" fontId="7" fillId="0" borderId="12" xfId="0" applyFont="1" applyBorder="1"/>
    <xf numFmtId="0" fontId="2" fillId="0" borderId="12" xfId="0" applyFont="1" applyBorder="1" applyAlignment="1" applyProtection="1">
      <alignment vertical="center"/>
      <protection locked="0"/>
    </xf>
    <xf numFmtId="0" fontId="60" fillId="0" borderId="0" xfId="0" applyFont="1" applyAlignment="1">
      <alignment horizontal="left" vertical="center" wrapText="1"/>
    </xf>
    <xf numFmtId="0" fontId="62" fillId="0" borderId="12" xfId="0" applyFont="1" applyBorder="1" applyAlignment="1">
      <alignment horizontal="left" vertical="center" wrapText="1"/>
    </xf>
    <xf numFmtId="0" fontId="7" fillId="0" borderId="28" xfId="0" applyFont="1" applyBorder="1" applyAlignment="1">
      <alignment vertical="center"/>
    </xf>
    <xf numFmtId="0" fontId="7" fillId="0" borderId="28" xfId="0" applyFont="1" applyBorder="1"/>
    <xf numFmtId="0" fontId="2" fillId="0" borderId="28" xfId="0" applyFont="1" applyBorder="1" applyAlignment="1" applyProtection="1">
      <alignment vertical="center"/>
      <protection locked="0"/>
    </xf>
    <xf numFmtId="0" fontId="64" fillId="0" borderId="0" xfId="0" applyFont="1" applyAlignment="1">
      <alignment horizontal="left" vertical="center" wrapText="1"/>
    </xf>
    <xf numFmtId="0" fontId="62" fillId="0" borderId="0" xfId="0" applyFont="1" applyAlignment="1">
      <alignment horizontal="left" vertical="center" wrapText="1"/>
    </xf>
    <xf numFmtId="0" fontId="14" fillId="0" borderId="0" xfId="13" applyFont="1" applyAlignment="1" applyProtection="1">
      <alignment horizontal="left" vertical="center"/>
    </xf>
    <xf numFmtId="0" fontId="84" fillId="0" borderId="0" xfId="0" applyFont="1" applyProtection="1">
      <protection locked="0"/>
    </xf>
    <xf numFmtId="0" fontId="5" fillId="0" borderId="0" xfId="0" applyFont="1"/>
    <xf numFmtId="0" fontId="134" fillId="0" borderId="0" xfId="13" applyFont="1" applyAlignment="1" applyProtection="1">
      <alignment vertical="center"/>
    </xf>
    <xf numFmtId="0" fontId="7" fillId="0" borderId="0" xfId="0" applyFont="1" applyAlignment="1">
      <alignment horizontal="left" vertical="center"/>
    </xf>
    <xf numFmtId="0" fontId="135" fillId="0" borderId="0" xfId="0" applyFont="1" applyAlignment="1">
      <alignment vertical="center"/>
    </xf>
    <xf numFmtId="0" fontId="7" fillId="0" borderId="0" xfId="0" applyFont="1" applyAlignment="1">
      <alignment horizontal="left" vertical="center" indent="1"/>
    </xf>
    <xf numFmtId="0" fontId="41" fillId="0" borderId="0" xfId="0" applyFont="1" applyAlignment="1">
      <alignment horizontal="center" vertical="center"/>
    </xf>
    <xf numFmtId="3" fontId="41" fillId="10" borderId="30" xfId="0" applyNumberFormat="1" applyFont="1" applyFill="1" applyBorder="1" applyAlignment="1" applyProtection="1">
      <alignment horizontal="center" vertical="center"/>
      <protection locked="0"/>
    </xf>
    <xf numFmtId="0" fontId="0" fillId="0" borderId="77" xfId="0" applyBorder="1"/>
    <xf numFmtId="164" fontId="41" fillId="10" borderId="30" xfId="0" applyNumberFormat="1" applyFont="1" applyFill="1" applyBorder="1" applyAlignment="1" applyProtection="1">
      <alignment horizontal="center" vertical="center"/>
      <protection locked="0"/>
    </xf>
    <xf numFmtId="0" fontId="2" fillId="0" borderId="12" xfId="0" applyFont="1" applyBorder="1" applyAlignment="1">
      <alignment vertical="center"/>
    </xf>
    <xf numFmtId="0" fontId="7" fillId="0" borderId="0" xfId="0" applyFont="1" applyAlignment="1">
      <alignment vertical="center" wrapText="1"/>
    </xf>
    <xf numFmtId="0" fontId="2" fillId="0" borderId="28" xfId="0" applyFont="1" applyBorder="1" applyAlignment="1">
      <alignment vertical="center"/>
    </xf>
    <xf numFmtId="0" fontId="41" fillId="0" borderId="0" xfId="0" applyFont="1" applyAlignment="1">
      <alignment vertical="center"/>
    </xf>
    <xf numFmtId="0" fontId="61" fillId="0" borderId="0" xfId="0" applyFont="1" applyAlignment="1">
      <alignment horizontal="right" vertical="center"/>
    </xf>
    <xf numFmtId="3" fontId="61" fillId="10" borderId="31" xfId="0" applyNumberFormat="1" applyFont="1" applyFill="1" applyBorder="1" applyAlignment="1" applyProtection="1">
      <alignment horizontal="center" vertical="center"/>
      <protection locked="0"/>
    </xf>
    <xf numFmtId="3" fontId="61" fillId="10" borderId="19" xfId="0" applyNumberFormat="1" applyFont="1" applyFill="1" applyBorder="1" applyAlignment="1" applyProtection="1">
      <alignment horizontal="center" vertical="center"/>
      <protection locked="0"/>
    </xf>
    <xf numFmtId="3" fontId="61" fillId="10" borderId="38" xfId="0" applyNumberFormat="1" applyFont="1" applyFill="1" applyBorder="1" applyAlignment="1" applyProtection="1">
      <alignment horizontal="center" vertical="center"/>
      <protection locked="0"/>
    </xf>
    <xf numFmtId="3" fontId="61" fillId="10" borderId="78" xfId="0" applyNumberFormat="1" applyFont="1" applyFill="1" applyBorder="1" applyAlignment="1" applyProtection="1">
      <alignment horizontal="center" vertical="center"/>
      <protection locked="0"/>
    </xf>
    <xf numFmtId="0" fontId="7" fillId="0" borderId="0" xfId="0" applyFont="1" applyAlignment="1">
      <alignment horizontal="right" vertical="center"/>
    </xf>
    <xf numFmtId="4" fontId="7" fillId="10" borderId="50" xfId="0" applyNumberFormat="1" applyFont="1" applyFill="1" applyBorder="1" applyAlignment="1" applyProtection="1">
      <alignment horizontal="center" vertical="center"/>
      <protection locked="0"/>
    </xf>
    <xf numFmtId="4" fontId="7" fillId="10" borderId="51" xfId="0" applyNumberFormat="1" applyFont="1" applyFill="1" applyBorder="1" applyAlignment="1" applyProtection="1">
      <alignment horizontal="center" vertical="center"/>
      <protection locked="0"/>
    </xf>
    <xf numFmtId="4" fontId="7" fillId="10" borderId="79" xfId="0" applyNumberFormat="1" applyFont="1" applyFill="1" applyBorder="1" applyAlignment="1" applyProtection="1">
      <alignment horizontal="center" vertical="center"/>
      <protection locked="0"/>
    </xf>
    <xf numFmtId="4" fontId="7" fillId="10" borderId="80" xfId="0" applyNumberFormat="1" applyFont="1" applyFill="1" applyBorder="1" applyAlignment="1" applyProtection="1">
      <alignment horizontal="center" vertical="center"/>
      <protection locked="0"/>
    </xf>
    <xf numFmtId="4" fontId="7" fillId="10" borderId="56" xfId="0" applyNumberFormat="1" applyFont="1" applyFill="1" applyBorder="1" applyAlignment="1" applyProtection="1">
      <alignment horizontal="center" vertical="center"/>
      <protection locked="0"/>
    </xf>
    <xf numFmtId="4" fontId="7" fillId="10" borderId="57" xfId="0" applyNumberFormat="1" applyFont="1" applyFill="1" applyBorder="1" applyAlignment="1" applyProtection="1">
      <alignment horizontal="center" vertical="center"/>
      <protection locked="0"/>
    </xf>
    <xf numFmtId="0" fontId="41" fillId="0" borderId="0" xfId="0" applyFont="1" applyAlignment="1">
      <alignment horizontal="right" vertical="center"/>
    </xf>
    <xf numFmtId="4" fontId="41" fillId="0" borderId="31" xfId="0" applyNumberFormat="1" applyFont="1" applyBorder="1" applyAlignment="1">
      <alignment horizontal="center" vertical="center"/>
    </xf>
    <xf numFmtId="4" fontId="41" fillId="0" borderId="26" xfId="0" applyNumberFormat="1" applyFont="1" applyBorder="1" applyAlignment="1">
      <alignment horizontal="center" vertical="center"/>
    </xf>
    <xf numFmtId="3" fontId="41" fillId="10" borderId="30" xfId="0" applyNumberFormat="1" applyFont="1" applyFill="1" applyBorder="1" applyAlignment="1">
      <alignment horizontal="center" vertical="center"/>
    </xf>
    <xf numFmtId="165" fontId="41" fillId="10" borderId="30" xfId="0" applyNumberFormat="1" applyFont="1" applyFill="1" applyBorder="1" applyAlignment="1" applyProtection="1">
      <alignment horizontal="center" vertical="center"/>
      <protection locked="0"/>
    </xf>
    <xf numFmtId="0" fontId="7" fillId="0" borderId="0" xfId="0" applyFont="1" applyAlignment="1">
      <alignment horizontal="left" vertical="center" wrapText="1"/>
    </xf>
    <xf numFmtId="3" fontId="7" fillId="0" borderId="0" xfId="0" applyNumberFormat="1" applyFont="1" applyAlignment="1">
      <alignment vertical="center"/>
    </xf>
    <xf numFmtId="0" fontId="2" fillId="0" borderId="0" xfId="0" applyFont="1" applyAlignment="1">
      <alignment vertical="center"/>
    </xf>
    <xf numFmtId="0" fontId="131" fillId="23" borderId="16" xfId="13" applyFont="1" applyFill="1" applyBorder="1" applyAlignment="1" applyProtection="1">
      <alignment vertical="center" wrapText="1"/>
    </xf>
    <xf numFmtId="0" fontId="131" fillId="23" borderId="17" xfId="13" applyFont="1" applyFill="1" applyBorder="1" applyAlignment="1" applyProtection="1">
      <alignment vertical="center" wrapText="1"/>
    </xf>
    <xf numFmtId="0" fontId="0" fillId="0" borderId="16" xfId="0" applyBorder="1"/>
    <xf numFmtId="0" fontId="0" fillId="0" borderId="16" xfId="0" applyBorder="1" applyAlignment="1">
      <alignment horizontal="left"/>
    </xf>
    <xf numFmtId="0" fontId="7" fillId="0" borderId="16" xfId="0" applyFont="1" applyBorder="1" applyAlignment="1">
      <alignment horizontal="right" vertical="center"/>
    </xf>
    <xf numFmtId="0" fontId="41" fillId="0" borderId="0" xfId="0" applyFont="1" applyAlignment="1">
      <alignment horizontal="left" vertical="center"/>
    </xf>
    <xf numFmtId="0" fontId="35" fillId="0" borderId="0" xfId="0" applyFont="1" applyAlignment="1">
      <alignment vertical="center"/>
    </xf>
    <xf numFmtId="0" fontId="47" fillId="0" borderId="0" xfId="0" applyFont="1"/>
    <xf numFmtId="0" fontId="136" fillId="0" borderId="0" xfId="0" applyFont="1" applyAlignment="1">
      <alignment vertical="center"/>
    </xf>
    <xf numFmtId="0" fontId="66" fillId="0" borderId="26" xfId="0" applyFont="1" applyBorder="1" applyAlignment="1">
      <alignment horizontal="center" vertical="center"/>
    </xf>
    <xf numFmtId="0" fontId="66" fillId="0" borderId="0" xfId="0" applyFont="1" applyAlignment="1">
      <alignment horizontal="center" vertical="center"/>
    </xf>
    <xf numFmtId="0" fontId="0" fillId="0" borderId="26" xfId="0" applyBorder="1" applyAlignment="1">
      <alignment horizontal="left"/>
    </xf>
    <xf numFmtId="0" fontId="0" fillId="0" borderId="26" xfId="0" applyBorder="1"/>
    <xf numFmtId="0" fontId="66" fillId="0" borderId="0" xfId="0" applyFont="1" applyAlignment="1">
      <alignment vertical="center"/>
    </xf>
    <xf numFmtId="0" fontId="66" fillId="0" borderId="0" xfId="0" applyFont="1" applyAlignment="1">
      <alignment horizontal="left" vertical="center" wrapText="1"/>
    </xf>
    <xf numFmtId="0" fontId="66" fillId="0" borderId="0" xfId="0" applyFont="1" applyAlignment="1">
      <alignment vertical="center" wrapText="1"/>
    </xf>
    <xf numFmtId="0" fontId="136" fillId="0" borderId="0" xfId="0" applyFont="1" applyAlignment="1">
      <alignment vertical="center" wrapText="1"/>
    </xf>
    <xf numFmtId="0" fontId="140" fillId="0" borderId="0" xfId="0" applyFont="1" applyAlignment="1" applyProtection="1">
      <alignment vertical="center"/>
      <protection locked="0"/>
    </xf>
    <xf numFmtId="0" fontId="140" fillId="0" borderId="0" xfId="0" applyFont="1" applyAlignment="1" applyProtection="1">
      <alignment horizontal="left" vertical="center" wrapText="1"/>
      <protection locked="0"/>
    </xf>
    <xf numFmtId="3" fontId="41" fillId="0" borderId="0" xfId="0" applyNumberFormat="1" applyFont="1" applyAlignment="1">
      <alignment vertical="center"/>
    </xf>
    <xf numFmtId="0" fontId="7" fillId="0" borderId="0" xfId="0" applyFont="1" applyAlignment="1">
      <alignment horizontal="left" indent="1"/>
    </xf>
    <xf numFmtId="0" fontId="7" fillId="0" borderId="25" xfId="0" applyFont="1" applyBorder="1" applyAlignment="1">
      <alignment vertical="center"/>
    </xf>
    <xf numFmtId="0" fontId="32" fillId="0" borderId="82" xfId="0" applyFont="1" applyBorder="1" applyAlignment="1" applyProtection="1">
      <alignment vertical="center"/>
      <protection locked="0"/>
    </xf>
    <xf numFmtId="0" fontId="7" fillId="0" borderId="5" xfId="0" applyFont="1" applyBorder="1" applyAlignment="1">
      <alignment vertical="center"/>
    </xf>
    <xf numFmtId="0" fontId="32" fillId="0" borderId="35" xfId="0" applyFont="1" applyBorder="1" applyAlignment="1" applyProtection="1">
      <alignment vertical="center"/>
      <protection locked="0"/>
    </xf>
    <xf numFmtId="0" fontId="7" fillId="0" borderId="18" xfId="0" applyFont="1" applyBorder="1" applyAlignment="1">
      <alignment vertical="center"/>
    </xf>
    <xf numFmtId="0" fontId="32" fillId="0" borderId="78" xfId="0" applyFont="1" applyBorder="1" applyAlignment="1" applyProtection="1">
      <alignment vertical="center"/>
      <protection locked="0"/>
    </xf>
    <xf numFmtId="0" fontId="7" fillId="0" borderId="16" xfId="0" applyFont="1" applyBorder="1" applyAlignment="1">
      <alignment vertical="center"/>
    </xf>
    <xf numFmtId="0" fontId="32" fillId="0" borderId="17" xfId="0" applyFont="1" applyBorder="1" applyAlignment="1" applyProtection="1">
      <alignment vertical="center"/>
      <protection locked="0"/>
    </xf>
    <xf numFmtId="0" fontId="0" fillId="6" borderId="0" xfId="0" applyFill="1"/>
    <xf numFmtId="0" fontId="11" fillId="6" borderId="0" xfId="0" applyFont="1" applyFill="1"/>
    <xf numFmtId="0" fontId="41" fillId="6" borderId="0" xfId="0" applyFont="1" applyFill="1" applyAlignment="1">
      <alignment vertical="center"/>
    </xf>
    <xf numFmtId="0" fontId="0" fillId="6" borderId="0" xfId="0" applyFill="1" applyAlignment="1">
      <alignment vertical="center"/>
    </xf>
    <xf numFmtId="0" fontId="7" fillId="6" borderId="0" xfId="0" applyFont="1" applyFill="1" applyAlignment="1">
      <alignment vertical="center"/>
    </xf>
    <xf numFmtId="0" fontId="2" fillId="6" borderId="0" xfId="0" applyFont="1" applyFill="1" applyAlignment="1">
      <alignment vertical="center"/>
    </xf>
    <xf numFmtId="0" fontId="11" fillId="6" borderId="0" xfId="0" applyFont="1" applyFill="1" applyAlignment="1">
      <alignment vertical="center"/>
    </xf>
    <xf numFmtId="0" fontId="32" fillId="6" borderId="27" xfId="0" applyFont="1" applyFill="1" applyBorder="1"/>
    <xf numFmtId="0" fontId="32" fillId="6" borderId="65" xfId="0" applyFont="1" applyFill="1" applyBorder="1"/>
    <xf numFmtId="0" fontId="126" fillId="6" borderId="0" xfId="13" applyFont="1" applyFill="1" applyAlignment="1" applyProtection="1">
      <alignment horizontal="center" vertical="center" wrapText="1"/>
    </xf>
    <xf numFmtId="0" fontId="7" fillId="6" borderId="67" xfId="0" applyFont="1" applyFill="1" applyBorder="1" applyAlignment="1">
      <alignment vertical="center" wrapText="1"/>
    </xf>
    <xf numFmtId="0" fontId="7" fillId="6" borderId="62" xfId="0" applyFont="1" applyFill="1" applyBorder="1" applyAlignment="1">
      <alignment vertical="center" wrapText="1"/>
    </xf>
    <xf numFmtId="0" fontId="0" fillId="0" borderId="24" xfId="0" applyBorder="1"/>
    <xf numFmtId="0" fontId="0" fillId="0" borderId="10" xfId="0" applyBorder="1"/>
    <xf numFmtId="0" fontId="0" fillId="0" borderId="9" xfId="0" applyBorder="1"/>
    <xf numFmtId="0" fontId="142" fillId="0" borderId="0" xfId="0" applyFont="1" applyAlignment="1">
      <alignment vertical="center"/>
    </xf>
    <xf numFmtId="0" fontId="66" fillId="0" borderId="24" xfId="0" applyFont="1" applyBorder="1" applyAlignment="1">
      <alignment horizontal="left" vertical="center" indent="4"/>
    </xf>
    <xf numFmtId="0" fontId="14" fillId="0" borderId="0" xfId="0" applyFont="1"/>
    <xf numFmtId="0" fontId="52" fillId="0" borderId="0" xfId="0" applyFont="1"/>
    <xf numFmtId="0" fontId="119" fillId="0" borderId="0" xfId="0" applyFont="1"/>
    <xf numFmtId="164" fontId="7" fillId="0" borderId="86" xfId="0" applyNumberFormat="1" applyFont="1" applyBorder="1" applyAlignment="1" applyProtection="1">
      <alignment horizontal="center" vertical="center"/>
      <protection locked="0"/>
    </xf>
    <xf numFmtId="164" fontId="7" fillId="0" borderId="87" xfId="0" applyNumberFormat="1" applyFont="1" applyBorder="1" applyAlignment="1" applyProtection="1">
      <alignment horizontal="center" vertical="center"/>
      <protection locked="0"/>
    </xf>
    <xf numFmtId="164" fontId="7" fillId="0" borderId="88" xfId="0" applyNumberFormat="1" applyFont="1" applyBorder="1" applyAlignment="1" applyProtection="1">
      <alignment horizontal="center" vertical="center"/>
      <protection locked="0"/>
    </xf>
    <xf numFmtId="164" fontId="7" fillId="0" borderId="89" xfId="0" applyNumberFormat="1" applyFont="1" applyBorder="1" applyAlignment="1" applyProtection="1">
      <alignment horizontal="center" vertical="center"/>
      <protection locked="0"/>
    </xf>
    <xf numFmtId="164" fontId="11" fillId="12" borderId="18" xfId="0" applyNumberFormat="1" applyFont="1" applyFill="1" applyBorder="1" applyAlignment="1" applyProtection="1">
      <alignment horizontal="center" vertical="center"/>
      <protection locked="0"/>
    </xf>
    <xf numFmtId="164" fontId="11" fillId="12" borderId="16" xfId="0" applyNumberFormat="1" applyFont="1" applyFill="1" applyBorder="1" applyAlignment="1" applyProtection="1">
      <alignment horizontal="center" vertical="center"/>
      <protection locked="0"/>
    </xf>
    <xf numFmtId="164" fontId="11" fillId="12" borderId="17" xfId="0" applyNumberFormat="1" applyFont="1" applyFill="1" applyBorder="1" applyAlignment="1" applyProtection="1">
      <alignment horizontal="center" vertical="center"/>
      <protection locked="0"/>
    </xf>
    <xf numFmtId="164" fontId="7" fillId="0" borderId="21" xfId="0" applyNumberFormat="1" applyFont="1" applyBorder="1" applyAlignment="1" applyProtection="1">
      <alignment horizontal="center" vertical="center"/>
      <protection locked="0"/>
    </xf>
    <xf numFmtId="164" fontId="7" fillId="0" borderId="52" xfId="0" applyNumberFormat="1" applyFont="1" applyBorder="1" applyAlignment="1" applyProtection="1">
      <alignment horizontal="center" vertical="center"/>
      <protection locked="0"/>
    </xf>
    <xf numFmtId="164" fontId="7" fillId="0" borderId="56" xfId="0" applyNumberFormat="1" applyFont="1" applyBorder="1" applyAlignment="1" applyProtection="1">
      <alignment horizontal="center" vertical="center"/>
      <protection locked="0"/>
    </xf>
    <xf numFmtId="164" fontId="7" fillId="0" borderId="57" xfId="0" applyNumberFormat="1" applyFont="1" applyBorder="1" applyAlignment="1" applyProtection="1">
      <alignment horizontal="center" vertical="center"/>
      <protection locked="0"/>
    </xf>
    <xf numFmtId="164" fontId="11" fillId="12" borderId="31" xfId="0" applyNumberFormat="1" applyFont="1" applyFill="1" applyBorder="1" applyAlignment="1" applyProtection="1">
      <alignment horizontal="center" vertical="center"/>
      <protection locked="0"/>
    </xf>
    <xf numFmtId="164" fontId="11" fillId="12" borderId="38" xfId="0" applyNumberFormat="1" applyFont="1" applyFill="1" applyBorder="1" applyAlignment="1" applyProtection="1">
      <alignment horizontal="center" vertical="center"/>
      <protection locked="0"/>
    </xf>
    <xf numFmtId="0" fontId="60" fillId="0" borderId="0" xfId="6" applyFont="1" applyAlignment="1">
      <alignment horizontal="right" vertical="center" wrapText="1"/>
    </xf>
    <xf numFmtId="49" fontId="0" fillId="0" borderId="0" xfId="0" applyNumberFormat="1"/>
    <xf numFmtId="1" fontId="0" fillId="0" borderId="0" xfId="0" applyNumberFormat="1"/>
    <xf numFmtId="3" fontId="0" fillId="0" borderId="0" xfId="0" applyNumberFormat="1"/>
    <xf numFmtId="2" fontId="0" fillId="0" borderId="0" xfId="0" applyNumberFormat="1"/>
    <xf numFmtId="1" fontId="0" fillId="22" borderId="0" xfId="0" applyNumberFormat="1" applyFill="1" applyAlignment="1">
      <alignment horizontal="right" vertical="center"/>
    </xf>
    <xf numFmtId="165" fontId="0" fillId="22" borderId="0" xfId="1" applyNumberFormat="1" applyFont="1" applyFill="1" applyBorder="1" applyAlignment="1">
      <alignment horizontal="right" vertical="center"/>
    </xf>
    <xf numFmtId="3" fontId="0" fillId="24" borderId="0" xfId="0" applyNumberFormat="1" applyFill="1"/>
    <xf numFmtId="3" fontId="0" fillId="24" borderId="0" xfId="12" applyNumberFormat="1" applyFont="1" applyFill="1" applyBorder="1"/>
    <xf numFmtId="3" fontId="0" fillId="24" borderId="0" xfId="1" applyNumberFormat="1" applyFont="1" applyFill="1" applyBorder="1"/>
    <xf numFmtId="3" fontId="41" fillId="10" borderId="69" xfId="0" applyNumberFormat="1" applyFont="1" applyFill="1" applyBorder="1" applyAlignment="1">
      <alignment horizontal="center" vertical="center"/>
    </xf>
    <xf numFmtId="3" fontId="41" fillId="0" borderId="24" xfId="0" applyNumberFormat="1" applyFont="1" applyBorder="1" applyAlignment="1">
      <alignment horizontal="center" vertical="center"/>
    </xf>
    <xf numFmtId="0" fontId="0" fillId="11" borderId="0" xfId="0" applyFill="1"/>
    <xf numFmtId="0" fontId="49" fillId="0" borderId="0" xfId="0" applyFont="1" applyAlignment="1" applyProtection="1">
      <alignment horizontal="left" vertical="center" wrapText="1"/>
      <protection hidden="1"/>
    </xf>
    <xf numFmtId="0" fontId="5" fillId="0" borderId="0" xfId="0" applyFont="1" applyAlignment="1" applyProtection="1">
      <alignment horizontal="left" vertical="top"/>
      <protection hidden="1"/>
    </xf>
    <xf numFmtId="1" fontId="1" fillId="6" borderId="0" xfId="0" applyNumberFormat="1" applyFont="1" applyFill="1"/>
    <xf numFmtId="0" fontId="136" fillId="25" borderId="0" xfId="6" applyFont="1" applyFill="1" applyAlignment="1">
      <alignment horizontal="right" vertical="center" wrapText="1"/>
    </xf>
    <xf numFmtId="0" fontId="5" fillId="0" borderId="28" xfId="0" applyFont="1" applyBorder="1" applyAlignment="1" applyProtection="1">
      <alignment horizontal="left" vertical="center" wrapText="1"/>
      <protection hidden="1"/>
    </xf>
    <xf numFmtId="0" fontId="44" fillId="0" borderId="0" xfId="0" applyFont="1" applyAlignment="1" applyProtection="1">
      <alignment horizontal="left" vertical="center" wrapText="1"/>
      <protection hidden="1"/>
    </xf>
    <xf numFmtId="0" fontId="5" fillId="0" borderId="61" xfId="0" applyFont="1" applyBorder="1" applyAlignment="1" applyProtection="1">
      <alignment horizontal="left" vertical="center" wrapText="1"/>
      <protection hidden="1"/>
    </xf>
    <xf numFmtId="0" fontId="61" fillId="0" borderId="39" xfId="0" applyFont="1" applyBorder="1" applyAlignment="1" applyProtection="1">
      <alignment horizontal="left" vertical="center" wrapText="1" indent="2"/>
      <protection hidden="1"/>
    </xf>
    <xf numFmtId="0" fontId="15" fillId="3" borderId="0" xfId="0" applyFont="1" applyFill="1" applyAlignment="1" applyProtection="1">
      <alignment horizontal="left" vertical="center"/>
      <protection hidden="1"/>
    </xf>
    <xf numFmtId="0" fontId="14" fillId="0" borderId="0" xfId="0" applyFont="1" applyAlignment="1" applyProtection="1">
      <alignment horizontal="left" vertical="center" wrapText="1"/>
      <protection hidden="1"/>
    </xf>
    <xf numFmtId="0" fontId="7" fillId="0" borderId="12" xfId="0" applyFont="1" applyBorder="1" applyAlignment="1" applyProtection="1">
      <alignment horizontal="left" vertical="center" wrapText="1"/>
      <protection hidden="1"/>
    </xf>
    <xf numFmtId="0" fontId="71" fillId="0" borderId="0" xfId="0" applyFont="1" applyAlignment="1" applyProtection="1">
      <alignment horizontal="justify" vertical="center" wrapText="1"/>
      <protection hidden="1"/>
    </xf>
    <xf numFmtId="0" fontId="7" fillId="11" borderId="39" xfId="0" applyFont="1" applyFill="1" applyBorder="1" applyAlignment="1" applyProtection="1">
      <alignment horizontal="left" vertical="center" indent="1"/>
      <protection hidden="1"/>
    </xf>
    <xf numFmtId="0" fontId="7" fillId="11" borderId="53" xfId="0" applyFont="1" applyFill="1" applyBorder="1" applyAlignment="1" applyProtection="1">
      <alignment horizontal="left" vertical="center" indent="1"/>
      <protection hidden="1"/>
    </xf>
    <xf numFmtId="0" fontId="35" fillId="3" borderId="0" xfId="0" applyFont="1" applyFill="1" applyAlignment="1" applyProtection="1">
      <alignment horizontal="left" vertical="center" wrapText="1"/>
      <protection hidden="1"/>
    </xf>
    <xf numFmtId="0" fontId="5" fillId="0" borderId="12" xfId="0" applyFont="1" applyBorder="1" applyAlignment="1" applyProtection="1">
      <alignment horizontal="left" vertical="center" wrapText="1"/>
      <protection hidden="1"/>
    </xf>
    <xf numFmtId="0" fontId="5" fillId="0" borderId="0" xfId="0" applyFont="1" applyAlignment="1" applyProtection="1">
      <alignment horizontal="left" vertical="center"/>
      <protection hidden="1"/>
    </xf>
    <xf numFmtId="0" fontId="7" fillId="0" borderId="0" xfId="0" applyFont="1" applyAlignment="1" applyProtection="1">
      <alignment horizontal="left" vertical="center"/>
      <protection hidden="1"/>
    </xf>
    <xf numFmtId="0" fontId="7" fillId="0" borderId="8" xfId="0" applyFont="1" applyBorder="1" applyAlignment="1" applyProtection="1">
      <alignment horizontal="left" vertical="center"/>
      <protection hidden="1"/>
    </xf>
    <xf numFmtId="0" fontId="5" fillId="0" borderId="5" xfId="0" applyFont="1" applyBorder="1" applyAlignment="1" applyProtection="1">
      <alignment horizontal="left" vertical="center" wrapText="1"/>
      <protection hidden="1"/>
    </xf>
    <xf numFmtId="0" fontId="5" fillId="0" borderId="35" xfId="0" applyFont="1" applyBorder="1" applyAlignment="1" applyProtection="1">
      <alignment horizontal="left" vertical="center" wrapText="1"/>
      <protection hidden="1"/>
    </xf>
    <xf numFmtId="0" fontId="5" fillId="0" borderId="8" xfId="0" applyFont="1" applyBorder="1" applyAlignment="1" applyProtection="1">
      <alignment horizontal="left" vertical="center" wrapText="1"/>
      <protection hidden="1"/>
    </xf>
    <xf numFmtId="0" fontId="5" fillId="0" borderId="9" xfId="0" applyFont="1" applyBorder="1" applyAlignment="1" applyProtection="1">
      <alignment horizontal="left" vertical="center" wrapText="1"/>
      <protection hidden="1"/>
    </xf>
    <xf numFmtId="164" fontId="5" fillId="0" borderId="24" xfId="0" applyNumberFormat="1" applyFont="1" applyBorder="1" applyAlignment="1" applyProtection="1">
      <alignment horizontal="center" vertical="center"/>
      <protection locked="0"/>
    </xf>
    <xf numFmtId="164" fontId="5" fillId="0" borderId="23" xfId="0" applyNumberFormat="1" applyFont="1" applyBorder="1" applyAlignment="1" applyProtection="1">
      <alignment horizontal="center" vertical="center"/>
      <protection locked="0"/>
    </xf>
    <xf numFmtId="164" fontId="12" fillId="0" borderId="10" xfId="0" applyNumberFormat="1" applyFont="1" applyBorder="1" applyAlignment="1" applyProtection="1">
      <alignment horizontal="center" vertical="center"/>
      <protection locked="0"/>
    </xf>
    <xf numFmtId="164" fontId="12" fillId="0" borderId="9" xfId="0" applyNumberFormat="1" applyFont="1" applyBorder="1" applyAlignment="1" applyProtection="1">
      <alignment horizontal="center" vertical="center"/>
      <protection locked="0"/>
    </xf>
    <xf numFmtId="0" fontId="7" fillId="0" borderId="39" xfId="0" applyFont="1" applyBorder="1" applyAlignment="1" applyProtection="1">
      <alignment horizontal="left" vertical="center"/>
      <protection hidden="1"/>
    </xf>
    <xf numFmtId="0" fontId="66" fillId="3" borderId="16" xfId="0" applyFont="1" applyFill="1" applyBorder="1" applyAlignment="1" applyProtection="1">
      <alignment horizontal="center" vertical="center" wrapText="1"/>
      <protection hidden="1"/>
    </xf>
    <xf numFmtId="0" fontId="66" fillId="3" borderId="17" xfId="0" applyFont="1" applyFill="1" applyBorder="1" applyAlignment="1" applyProtection="1">
      <alignment horizontal="center" vertical="center" wrapText="1"/>
      <protection hidden="1"/>
    </xf>
    <xf numFmtId="0" fontId="60" fillId="2" borderId="0" xfId="0" applyFont="1" applyFill="1" applyAlignment="1" applyProtection="1">
      <alignment horizontal="left" vertical="center" wrapText="1"/>
      <protection hidden="1"/>
    </xf>
    <xf numFmtId="0" fontId="5" fillId="0" borderId="36" xfId="0" applyFont="1" applyBorder="1" applyAlignment="1" applyProtection="1">
      <alignment horizontal="left" vertical="center" wrapText="1"/>
      <protection hidden="1"/>
    </xf>
    <xf numFmtId="164" fontId="5" fillId="0" borderId="25" xfId="0" applyNumberFormat="1" applyFont="1" applyBorder="1" applyAlignment="1" applyProtection="1">
      <alignment horizontal="center" vertical="center"/>
      <protection locked="0"/>
    </xf>
    <xf numFmtId="164" fontId="5" fillId="0" borderId="35" xfId="0" applyNumberFormat="1" applyFont="1" applyBorder="1" applyAlignment="1" applyProtection="1">
      <alignment horizontal="center" vertical="center"/>
      <protection locked="0"/>
    </xf>
    <xf numFmtId="164" fontId="5" fillId="0" borderId="13" xfId="0" applyNumberFormat="1" applyFont="1" applyBorder="1" applyAlignment="1" applyProtection="1">
      <alignment horizontal="center" vertical="center"/>
      <protection locked="0"/>
    </xf>
    <xf numFmtId="164" fontId="5" fillId="0" borderId="36" xfId="0" applyNumberFormat="1" applyFont="1" applyBorder="1" applyAlignment="1" applyProtection="1">
      <alignment horizontal="center" vertical="center"/>
      <protection locked="0"/>
    </xf>
    <xf numFmtId="0" fontId="5" fillId="0" borderId="8" xfId="0" applyFont="1" applyBorder="1" applyAlignment="1" applyProtection="1">
      <alignment horizontal="left" vertical="center" wrapText="1" indent="1"/>
      <protection hidden="1"/>
    </xf>
    <xf numFmtId="0" fontId="5" fillId="0" borderId="9" xfId="0" applyFont="1" applyBorder="1" applyAlignment="1" applyProtection="1">
      <alignment horizontal="left" vertical="center" wrapText="1" indent="1"/>
      <protection hidden="1"/>
    </xf>
    <xf numFmtId="164" fontId="5" fillId="0" borderId="10" xfId="0" applyNumberFormat="1" applyFont="1" applyBorder="1" applyAlignment="1" applyProtection="1">
      <alignment horizontal="center" vertical="center"/>
      <protection locked="0"/>
    </xf>
    <xf numFmtId="164" fontId="5" fillId="0" borderId="9" xfId="0" applyNumberFormat="1" applyFont="1" applyBorder="1" applyAlignment="1" applyProtection="1">
      <alignment horizontal="center" vertical="center"/>
      <protection locked="0"/>
    </xf>
    <xf numFmtId="164" fontId="5" fillId="0" borderId="8" xfId="0" applyNumberFormat="1" applyFont="1" applyBorder="1" applyAlignment="1" applyProtection="1">
      <alignment horizontal="center" vertical="center"/>
      <protection locked="0"/>
    </xf>
    <xf numFmtId="0" fontId="7" fillId="0" borderId="6" xfId="0" applyFont="1" applyBorder="1" applyAlignment="1" applyProtection="1">
      <alignment horizontal="center" vertical="center"/>
      <protection hidden="1"/>
    </xf>
    <xf numFmtId="0" fontId="7" fillId="0" borderId="27" xfId="0" applyFont="1" applyBorder="1" applyAlignment="1" applyProtection="1">
      <alignment horizontal="center" vertical="center"/>
      <protection hidden="1"/>
    </xf>
    <xf numFmtId="0" fontId="61" fillId="10" borderId="0" xfId="0" applyFont="1" applyFill="1" applyAlignment="1" applyProtection="1">
      <alignment horizontal="left" vertical="center" wrapText="1"/>
      <protection hidden="1"/>
    </xf>
    <xf numFmtId="0" fontId="7" fillId="0" borderId="26" xfId="0" applyFont="1" applyBorder="1" applyAlignment="1" applyProtection="1">
      <alignment horizontal="center" vertical="center"/>
      <protection hidden="1"/>
    </xf>
    <xf numFmtId="0" fontId="7" fillId="2" borderId="26" xfId="0" applyFont="1" applyFill="1" applyBorder="1" applyAlignment="1" applyProtection="1">
      <alignment horizontal="center" vertical="center"/>
      <protection hidden="1"/>
    </xf>
    <xf numFmtId="0" fontId="43" fillId="10" borderId="8" xfId="0" applyFont="1" applyFill="1" applyBorder="1" applyAlignment="1" applyProtection="1">
      <alignment horizontal="left" vertical="center"/>
      <protection locked="0"/>
    </xf>
    <xf numFmtId="0" fontId="43" fillId="10" borderId="37" xfId="0" applyFont="1" applyFill="1" applyBorder="1" applyAlignment="1" applyProtection="1">
      <alignment horizontal="left" vertical="center"/>
      <protection locked="0"/>
    </xf>
    <xf numFmtId="0" fontId="43" fillId="10" borderId="0" xfId="0" applyFont="1" applyFill="1" applyAlignment="1" applyProtection="1">
      <alignment horizontal="right" vertical="center"/>
      <protection hidden="1"/>
    </xf>
    <xf numFmtId="0" fontId="47" fillId="0" borderId="5" xfId="0" applyFont="1" applyBorder="1" applyAlignment="1" applyProtection="1">
      <alignment horizontal="center" vertical="center"/>
      <protection hidden="1"/>
    </xf>
    <xf numFmtId="0" fontId="65" fillId="2" borderId="0" xfId="0" applyFont="1" applyFill="1" applyAlignment="1" applyProtection="1">
      <alignment horizontal="left" vertical="center" wrapText="1"/>
      <protection hidden="1"/>
    </xf>
    <xf numFmtId="0" fontId="14" fillId="0" borderId="0" xfId="0" applyFont="1" applyAlignment="1" applyProtection="1">
      <alignment horizontal="left" vertical="center"/>
      <protection hidden="1"/>
    </xf>
    <xf numFmtId="49" fontId="5" fillId="10" borderId="2" xfId="0" quotePrefix="1" applyNumberFormat="1" applyFont="1" applyFill="1" applyBorder="1" applyAlignment="1" applyProtection="1">
      <alignment horizontal="left" vertical="center"/>
      <protection locked="0"/>
    </xf>
    <xf numFmtId="0" fontId="14" fillId="0" borderId="4" xfId="0" applyFont="1" applyBorder="1" applyAlignment="1" applyProtection="1">
      <alignment horizontal="center" vertical="center"/>
      <protection hidden="1"/>
    </xf>
    <xf numFmtId="1" fontId="5" fillId="0" borderId="6" xfId="0" applyNumberFormat="1" applyFont="1" applyBorder="1" applyAlignment="1" applyProtection="1">
      <alignment horizontal="center" vertical="center"/>
      <protection locked="0"/>
    </xf>
    <xf numFmtId="1" fontId="5" fillId="0" borderId="32" xfId="0" applyNumberFormat="1" applyFont="1" applyBorder="1" applyAlignment="1" applyProtection="1">
      <alignment horizontal="center" vertical="center"/>
      <protection locked="0"/>
    </xf>
    <xf numFmtId="1" fontId="5" fillId="0" borderId="7" xfId="0" applyNumberFormat="1" applyFont="1" applyBorder="1" applyAlignment="1" applyProtection="1">
      <alignment horizontal="center" vertical="center"/>
      <protection locked="0"/>
    </xf>
    <xf numFmtId="1" fontId="5" fillId="0" borderId="13" xfId="0" applyNumberFormat="1" applyFont="1" applyBorder="1" applyAlignment="1" applyProtection="1">
      <alignment horizontal="center" vertical="center"/>
      <protection locked="0"/>
    </xf>
    <xf numFmtId="1" fontId="5" fillId="0" borderId="34" xfId="0" applyNumberFormat="1" applyFont="1" applyBorder="1" applyAlignment="1" applyProtection="1">
      <alignment horizontal="center" vertical="center"/>
      <protection locked="0"/>
    </xf>
    <xf numFmtId="1" fontId="5" fillId="0" borderId="12" xfId="0" applyNumberFormat="1" applyFont="1" applyBorder="1" applyAlignment="1" applyProtection="1">
      <alignment horizontal="center" vertical="center"/>
      <protection locked="0"/>
    </xf>
    <xf numFmtId="1" fontId="5" fillId="0" borderId="36" xfId="0" applyNumberFormat="1" applyFont="1" applyBorder="1" applyAlignment="1" applyProtection="1">
      <alignment horizontal="center" vertical="center"/>
      <protection locked="0"/>
    </xf>
    <xf numFmtId="0" fontId="5" fillId="0" borderId="0" xfId="0" applyFont="1" applyAlignment="1" applyProtection="1">
      <alignment horizontal="center" vertical="center"/>
      <protection hidden="1"/>
    </xf>
    <xf numFmtId="0" fontId="5" fillId="0" borderId="23"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5" fillId="0" borderId="27" xfId="0" applyFont="1" applyBorder="1" applyAlignment="1" applyProtection="1">
      <alignment horizontal="center" vertical="center"/>
      <protection hidden="1"/>
    </xf>
    <xf numFmtId="0" fontId="5" fillId="0" borderId="15" xfId="0" applyFont="1" applyBorder="1" applyAlignment="1" applyProtection="1">
      <alignment horizontal="center" vertical="center"/>
      <protection hidden="1"/>
    </xf>
    <xf numFmtId="0" fontId="5" fillId="0" borderId="33"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15" fillId="0" borderId="0" xfId="0" applyFont="1" applyAlignment="1" applyProtection="1">
      <alignment horizontal="left" vertical="center"/>
      <protection hidden="1"/>
    </xf>
    <xf numFmtId="0" fontId="3" fillId="2" borderId="0" xfId="0" applyFont="1" applyFill="1" applyAlignment="1" applyProtection="1">
      <alignment horizontal="center" vertical="center"/>
      <protection hidden="1"/>
    </xf>
    <xf numFmtId="0" fontId="4" fillId="2" borderId="0" xfId="0" applyFont="1" applyFill="1" applyAlignment="1" applyProtection="1">
      <alignment horizontal="left" vertical="center" wrapText="1"/>
      <protection hidden="1"/>
    </xf>
    <xf numFmtId="0" fontId="8" fillId="2" borderId="0" xfId="0" applyFont="1" applyFill="1" applyAlignment="1" applyProtection="1">
      <alignment horizontal="left" vertical="top"/>
      <protection hidden="1"/>
    </xf>
    <xf numFmtId="0" fontId="5" fillId="2" borderId="0" xfId="0" applyFont="1" applyFill="1" applyAlignment="1" applyProtection="1">
      <alignment horizontal="left" vertical="center"/>
      <protection hidden="1"/>
    </xf>
    <xf numFmtId="0" fontId="5" fillId="2" borderId="1" xfId="0" applyFont="1" applyFill="1" applyBorder="1" applyAlignment="1" applyProtection="1">
      <alignment horizontal="left" vertical="center"/>
      <protection locked="0"/>
    </xf>
    <xf numFmtId="0" fontId="14" fillId="2" borderId="1" xfId="0" applyFont="1" applyFill="1" applyBorder="1" applyAlignment="1" applyProtection="1">
      <alignment horizontal="center" vertical="center"/>
      <protection locked="0"/>
    </xf>
    <xf numFmtId="0" fontId="89" fillId="2" borderId="1" xfId="11" applyFill="1" applyBorder="1" applyAlignment="1" applyProtection="1">
      <alignment horizontal="left" vertical="center"/>
      <protection locked="0"/>
    </xf>
    <xf numFmtId="1" fontId="5" fillId="0" borderId="15" xfId="0" applyNumberFormat="1" applyFont="1" applyBorder="1" applyAlignment="1" applyProtection="1">
      <alignment horizontal="center" vertical="center"/>
      <protection locked="0"/>
    </xf>
    <xf numFmtId="1" fontId="5" fillId="0" borderId="33" xfId="0" applyNumberFormat="1" applyFont="1" applyBorder="1" applyAlignment="1" applyProtection="1">
      <alignment horizontal="center" vertical="center"/>
      <protection locked="0"/>
    </xf>
    <xf numFmtId="1" fontId="5" fillId="0" borderId="14" xfId="0" applyNumberFormat="1" applyFont="1" applyBorder="1" applyAlignment="1" applyProtection="1">
      <alignment horizontal="center" vertical="center"/>
      <protection locked="0"/>
    </xf>
    <xf numFmtId="1" fontId="5" fillId="0" borderId="45" xfId="0" applyNumberFormat="1" applyFont="1" applyBorder="1" applyAlignment="1" applyProtection="1">
      <alignment horizontal="center" vertical="center"/>
      <protection locked="0"/>
    </xf>
    <xf numFmtId="0" fontId="5" fillId="0" borderId="14" xfId="0" applyFont="1" applyBorder="1" applyAlignment="1" applyProtection="1">
      <alignment horizontal="left" vertical="center"/>
      <protection hidden="1"/>
    </xf>
    <xf numFmtId="0" fontId="5" fillId="0" borderId="7" xfId="0" applyFont="1" applyBorder="1" applyAlignment="1" applyProtection="1">
      <alignment horizontal="left" vertical="center"/>
      <protection hidden="1"/>
    </xf>
    <xf numFmtId="0" fontId="5" fillId="0" borderId="49" xfId="0" applyFont="1" applyBorder="1" applyAlignment="1" applyProtection="1">
      <alignment horizontal="left" vertical="center"/>
      <protection hidden="1"/>
    </xf>
    <xf numFmtId="0" fontId="10" fillId="3" borderId="0" xfId="0" applyFont="1" applyFill="1" applyAlignment="1" applyProtection="1">
      <alignment horizontal="left" vertical="center"/>
      <protection hidden="1"/>
    </xf>
    <xf numFmtId="0" fontId="14" fillId="0" borderId="0" xfId="0" applyFont="1" applyAlignment="1" applyProtection="1">
      <alignment horizontal="left"/>
      <protection hidden="1"/>
    </xf>
    <xf numFmtId="0" fontId="14" fillId="2" borderId="0" xfId="0" applyFont="1" applyFill="1" applyAlignment="1" applyProtection="1">
      <alignment horizontal="left" vertical="center"/>
      <protection hidden="1"/>
    </xf>
    <xf numFmtId="1" fontId="5" fillId="0" borderId="10" xfId="0" applyNumberFormat="1" applyFont="1" applyBorder="1" applyAlignment="1" applyProtection="1">
      <alignment horizontal="center" vertical="center"/>
      <protection locked="0"/>
    </xf>
    <xf numFmtId="1" fontId="5" fillId="0" borderId="21" xfId="0" applyNumberFormat="1" applyFont="1" applyBorder="1" applyAlignment="1" applyProtection="1">
      <alignment horizontal="center" vertical="center"/>
      <protection locked="0"/>
    </xf>
    <xf numFmtId="1" fontId="5" fillId="3" borderId="16" xfId="0" applyNumberFormat="1" applyFont="1" applyFill="1" applyBorder="1" applyAlignment="1" applyProtection="1">
      <alignment horizontal="left" vertical="center"/>
      <protection hidden="1"/>
    </xf>
    <xf numFmtId="1" fontId="5" fillId="3" borderId="18" xfId="0" applyNumberFormat="1" applyFont="1" applyFill="1" applyBorder="1" applyAlignment="1" applyProtection="1">
      <alignment horizontal="center" vertical="center"/>
      <protection hidden="1"/>
    </xf>
    <xf numFmtId="1" fontId="5" fillId="3" borderId="31" xfId="0" applyNumberFormat="1" applyFont="1" applyFill="1" applyBorder="1" applyAlignment="1" applyProtection="1">
      <alignment horizontal="center" vertical="center"/>
      <protection hidden="1"/>
    </xf>
    <xf numFmtId="1" fontId="5" fillId="3" borderId="16" xfId="0" applyNumberFormat="1" applyFont="1" applyFill="1" applyBorder="1" applyAlignment="1" applyProtection="1">
      <alignment horizontal="center" vertical="center"/>
      <protection hidden="1"/>
    </xf>
    <xf numFmtId="1" fontId="5" fillId="3" borderId="19" xfId="0" applyNumberFormat="1" applyFont="1" applyFill="1" applyBorder="1" applyAlignment="1" applyProtection="1">
      <alignment horizontal="center" vertical="center"/>
      <protection hidden="1"/>
    </xf>
    <xf numFmtId="1" fontId="14" fillId="14" borderId="16" xfId="0" applyNumberFormat="1" applyFont="1" applyFill="1" applyBorder="1" applyAlignment="1" applyProtection="1">
      <alignment horizontal="left" vertical="center"/>
      <protection hidden="1"/>
    </xf>
    <xf numFmtId="0" fontId="18" fillId="0" borderId="14" xfId="0" applyFont="1" applyBorder="1" applyAlignment="1" applyProtection="1">
      <alignment horizontal="left" vertical="center"/>
      <protection hidden="1"/>
    </xf>
    <xf numFmtId="0" fontId="21" fillId="2" borderId="5" xfId="0" applyFont="1" applyFill="1" applyBorder="1" applyAlignment="1" applyProtection="1">
      <alignment horizontal="center" vertical="center" wrapText="1"/>
      <protection hidden="1"/>
    </xf>
    <xf numFmtId="1" fontId="5" fillId="0" borderId="8" xfId="0" applyNumberFormat="1" applyFont="1" applyBorder="1" applyAlignment="1" applyProtection="1">
      <alignment horizontal="center" vertical="center"/>
      <protection locked="0"/>
    </xf>
    <xf numFmtId="1" fontId="5" fillId="3" borderId="38" xfId="0" applyNumberFormat="1" applyFont="1" applyFill="1" applyBorder="1" applyAlignment="1" applyProtection="1">
      <alignment horizontal="center" vertical="center"/>
      <protection hidden="1"/>
    </xf>
    <xf numFmtId="0" fontId="18" fillId="0" borderId="5" xfId="0" applyFont="1" applyBorder="1" applyAlignment="1" applyProtection="1">
      <alignment horizontal="left" vertical="center"/>
      <protection hidden="1"/>
    </xf>
    <xf numFmtId="1" fontId="18" fillId="10" borderId="2" xfId="0" applyNumberFormat="1" applyFont="1" applyFill="1" applyBorder="1" applyAlignment="1" applyProtection="1">
      <alignment horizontal="center" vertical="center"/>
      <protection locked="0"/>
    </xf>
    <xf numFmtId="1" fontId="18" fillId="10" borderId="30" xfId="0" applyNumberFormat="1" applyFont="1" applyFill="1" applyBorder="1" applyAlignment="1" applyProtection="1">
      <alignment horizontal="center" vertical="center"/>
      <protection locked="0"/>
    </xf>
    <xf numFmtId="0" fontId="7" fillId="0" borderId="53" xfId="0" applyFont="1" applyBorder="1" applyAlignment="1" applyProtection="1">
      <alignment horizontal="left" vertical="center"/>
      <protection hidden="1"/>
    </xf>
    <xf numFmtId="0" fontId="7" fillId="11" borderId="53" xfId="0" applyFont="1" applyFill="1" applyBorder="1" applyAlignment="1" applyProtection="1">
      <alignment horizontal="left" vertical="center"/>
      <protection hidden="1"/>
    </xf>
    <xf numFmtId="0" fontId="18" fillId="0" borderId="28" xfId="0" applyFont="1" applyBorder="1" applyAlignment="1" applyProtection="1">
      <alignment horizontal="left" vertical="center"/>
      <protection hidden="1"/>
    </xf>
    <xf numFmtId="1" fontId="5" fillId="10" borderId="2" xfId="0" applyNumberFormat="1" applyFont="1" applyFill="1" applyBorder="1" applyAlignment="1" applyProtection="1">
      <alignment horizontal="center" vertical="center"/>
      <protection locked="0"/>
    </xf>
    <xf numFmtId="1" fontId="5" fillId="10" borderId="30" xfId="0" applyNumberFormat="1" applyFont="1" applyFill="1" applyBorder="1" applyAlignment="1" applyProtection="1">
      <alignment horizontal="center" vertical="center"/>
      <protection locked="0"/>
    </xf>
    <xf numFmtId="0" fontId="34" fillId="0" borderId="0" xfId="0" applyFont="1" applyAlignment="1" applyProtection="1">
      <alignment horizontal="right" vertical="center"/>
      <protection hidden="1"/>
    </xf>
    <xf numFmtId="1" fontId="5" fillId="0" borderId="9" xfId="0" applyNumberFormat="1" applyFont="1" applyBorder="1" applyAlignment="1" applyProtection="1">
      <alignment horizontal="center" vertical="center"/>
      <protection locked="0"/>
    </xf>
    <xf numFmtId="1" fontId="14" fillId="14" borderId="16" xfId="0" applyNumberFormat="1" applyFont="1" applyFill="1" applyBorder="1" applyAlignment="1" applyProtection="1">
      <alignment horizontal="center" vertical="center"/>
      <protection hidden="1"/>
    </xf>
    <xf numFmtId="1" fontId="14" fillId="14" borderId="19" xfId="0" applyNumberFormat="1" applyFont="1" applyFill="1" applyBorder="1" applyAlignment="1" applyProtection="1">
      <alignment horizontal="center" vertical="center"/>
      <protection hidden="1"/>
    </xf>
    <xf numFmtId="1" fontId="14" fillId="14" borderId="18" xfId="0" applyNumberFormat="1" applyFont="1" applyFill="1" applyBorder="1" applyAlignment="1" applyProtection="1">
      <alignment horizontal="center" vertical="center"/>
      <protection hidden="1"/>
    </xf>
    <xf numFmtId="1" fontId="14" fillId="14" borderId="31" xfId="0" applyNumberFormat="1" applyFont="1" applyFill="1" applyBorder="1" applyAlignment="1" applyProtection="1">
      <alignment horizontal="center" vertical="center"/>
      <protection hidden="1"/>
    </xf>
    <xf numFmtId="1" fontId="14" fillId="14" borderId="38" xfId="0" applyNumberFormat="1" applyFont="1" applyFill="1" applyBorder="1" applyAlignment="1" applyProtection="1">
      <alignment horizontal="center" vertical="center"/>
      <protection hidden="1"/>
    </xf>
    <xf numFmtId="0" fontId="45" fillId="0" borderId="0" xfId="0" applyFont="1" applyAlignment="1" applyProtection="1">
      <alignment horizontal="center"/>
      <protection hidden="1"/>
    </xf>
    <xf numFmtId="0" fontId="110" fillId="0" borderId="47" xfId="0" applyFont="1" applyBorder="1" applyAlignment="1" applyProtection="1">
      <alignment horizontal="center" vertical="center" wrapText="1"/>
      <protection hidden="1"/>
    </xf>
    <xf numFmtId="0" fontId="110" fillId="0" borderId="48" xfId="0" applyFont="1" applyBorder="1" applyAlignment="1" applyProtection="1">
      <alignment horizontal="center" vertical="center" wrapText="1"/>
      <protection hidden="1"/>
    </xf>
    <xf numFmtId="165" fontId="7" fillId="10" borderId="2" xfId="1" applyNumberFormat="1" applyFont="1" applyFill="1" applyBorder="1" applyAlignment="1" applyProtection="1">
      <alignment horizontal="center" vertical="center" wrapText="1"/>
      <protection locked="0"/>
    </xf>
    <xf numFmtId="165" fontId="7" fillId="10" borderId="3" xfId="1" applyNumberFormat="1" applyFont="1" applyFill="1" applyBorder="1" applyAlignment="1" applyProtection="1">
      <alignment horizontal="center" vertical="center" wrapText="1"/>
      <protection locked="0"/>
    </xf>
    <xf numFmtId="0" fontId="14" fillId="10" borderId="2" xfId="0" applyFont="1" applyFill="1" applyBorder="1" applyAlignment="1" applyProtection="1">
      <alignment horizontal="left" vertical="center" wrapText="1"/>
      <protection locked="0"/>
    </xf>
    <xf numFmtId="0" fontId="14" fillId="10" borderId="39" xfId="0" applyFont="1" applyFill="1" applyBorder="1" applyAlignment="1" applyProtection="1">
      <alignment horizontal="left" vertical="center" wrapText="1"/>
      <protection locked="0"/>
    </xf>
    <xf numFmtId="0" fontId="14" fillId="10" borderId="3" xfId="0" applyFont="1" applyFill="1" applyBorder="1" applyAlignment="1" applyProtection="1">
      <alignment horizontal="left" vertical="center" wrapText="1"/>
      <protection locked="0"/>
    </xf>
    <xf numFmtId="0" fontId="5" fillId="0" borderId="8" xfId="0" applyFont="1" applyBorder="1" applyAlignment="1" applyProtection="1">
      <alignment horizontal="left" vertical="center"/>
      <protection hidden="1"/>
    </xf>
    <xf numFmtId="0" fontId="41" fillId="0" borderId="0" xfId="0" applyFont="1" applyAlignment="1" applyProtection="1">
      <alignment horizontal="left" vertical="center" wrapText="1"/>
      <protection hidden="1"/>
    </xf>
    <xf numFmtId="0" fontId="51" fillId="2" borderId="0" xfId="0" applyFont="1" applyFill="1" applyAlignment="1" applyProtection="1">
      <alignment horizontal="left" vertical="center"/>
      <protection hidden="1"/>
    </xf>
    <xf numFmtId="0" fontId="106" fillId="0" borderId="46" xfId="0" applyFont="1" applyBorder="1" applyAlignment="1" applyProtection="1">
      <alignment horizontal="left" vertical="center" wrapText="1" indent="1"/>
      <protection hidden="1"/>
    </xf>
    <xf numFmtId="0" fontId="106" fillId="0" borderId="0" xfId="0" applyFont="1" applyAlignment="1" applyProtection="1">
      <alignment horizontal="left" vertical="center" wrapText="1" indent="1"/>
      <protection hidden="1"/>
    </xf>
    <xf numFmtId="0" fontId="61" fillId="0" borderId="0" xfId="0" applyFont="1" applyAlignment="1" applyProtection="1">
      <alignment horizontal="right" vertical="center" wrapText="1"/>
      <protection hidden="1"/>
    </xf>
    <xf numFmtId="0" fontId="7" fillId="0" borderId="18" xfId="0" applyFont="1" applyBorder="1" applyAlignment="1" applyProtection="1">
      <alignment horizontal="center" vertical="center"/>
      <protection hidden="1"/>
    </xf>
    <xf numFmtId="0" fontId="7" fillId="0" borderId="28" xfId="0" applyFont="1" applyBorder="1" applyAlignment="1" applyProtection="1">
      <alignment horizontal="left" vertical="center" wrapText="1"/>
      <protection hidden="1"/>
    </xf>
    <xf numFmtId="0" fontId="41" fillId="0" borderId="0" xfId="0" applyFont="1" applyAlignment="1" applyProtection="1">
      <alignment horizontal="left" vertical="center" wrapText="1" indent="1"/>
      <protection hidden="1"/>
    </xf>
    <xf numFmtId="0" fontId="14" fillId="0" borderId="0" xfId="0" applyFont="1" applyAlignment="1" applyProtection="1">
      <alignment horizontal="left" vertical="top" wrapText="1"/>
      <protection hidden="1"/>
    </xf>
    <xf numFmtId="0" fontId="43" fillId="3" borderId="0" xfId="0" applyFont="1" applyFill="1" applyAlignment="1" applyProtection="1">
      <alignment horizontal="left" vertical="center" wrapText="1"/>
      <protection hidden="1"/>
    </xf>
    <xf numFmtId="0" fontId="71" fillId="0" borderId="0" xfId="0" applyFont="1" applyAlignment="1" applyProtection="1">
      <alignment horizontal="left" vertical="center" wrapText="1"/>
      <protection hidden="1"/>
    </xf>
    <xf numFmtId="0" fontId="7" fillId="11" borderId="8" xfId="0" applyFont="1" applyFill="1" applyBorder="1" applyAlignment="1" applyProtection="1">
      <alignment horizontal="left" vertical="center"/>
      <protection hidden="1"/>
    </xf>
    <xf numFmtId="0" fontId="41" fillId="0" borderId="0" xfId="0" applyFont="1" applyAlignment="1" applyProtection="1">
      <alignment horizontal="left" wrapText="1"/>
      <protection hidden="1"/>
    </xf>
    <xf numFmtId="0" fontId="15" fillId="3" borderId="0" xfId="0" applyFont="1" applyFill="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49" fillId="0" borderId="0" xfId="0" applyFont="1" applyAlignment="1" applyProtection="1">
      <alignment horizontal="left" vertical="center" wrapText="1"/>
      <protection hidden="1"/>
    </xf>
    <xf numFmtId="0" fontId="95" fillId="0" borderId="0" xfId="0" applyFont="1" applyAlignment="1" applyProtection="1">
      <alignment horizontal="left" wrapText="1"/>
      <protection hidden="1"/>
    </xf>
    <xf numFmtId="0" fontId="14" fillId="0" borderId="0" xfId="0" applyFont="1" applyAlignment="1" applyProtection="1">
      <alignment horizontal="left" vertical="center" wrapText="1" indent="1"/>
      <protection hidden="1"/>
    </xf>
    <xf numFmtId="0" fontId="7" fillId="11" borderId="39" xfId="0" applyFont="1" applyFill="1" applyBorder="1" applyAlignment="1" applyProtection="1">
      <alignment horizontal="left" vertical="center"/>
      <protection hidden="1"/>
    </xf>
    <xf numFmtId="0" fontId="44" fillId="0" borderId="4" xfId="0" applyFont="1" applyBorder="1" applyAlignment="1" applyProtection="1">
      <alignment horizontal="left" vertical="center"/>
      <protection hidden="1"/>
    </xf>
    <xf numFmtId="0" fontId="44" fillId="0" borderId="0" xfId="0" applyFont="1" applyAlignment="1" applyProtection="1">
      <alignment horizontal="left" vertical="center"/>
      <protection hidden="1"/>
    </xf>
    <xf numFmtId="0" fontId="61" fillId="0" borderId="16" xfId="0" applyFont="1" applyBorder="1" applyAlignment="1" applyProtection="1">
      <alignment horizontal="center" vertical="center"/>
      <protection hidden="1"/>
    </xf>
    <xf numFmtId="0" fontId="7" fillId="0" borderId="18" xfId="0" applyFont="1" applyBorder="1" applyAlignment="1" applyProtection="1">
      <alignment horizontal="center" vertical="center" wrapText="1"/>
      <protection hidden="1"/>
    </xf>
    <xf numFmtId="0" fontId="5" fillId="0" borderId="53" xfId="0" applyFont="1" applyBorder="1" applyAlignment="1" applyProtection="1">
      <alignment horizontal="left" vertical="center"/>
      <protection hidden="1"/>
    </xf>
    <xf numFmtId="0" fontId="71" fillId="0" borderId="0" xfId="0" applyFont="1" applyAlignment="1" applyProtection="1">
      <alignment horizontal="left" vertical="center"/>
      <protection hidden="1"/>
    </xf>
    <xf numFmtId="1" fontId="5" fillId="0" borderId="2" xfId="0" quotePrefix="1" applyNumberFormat="1" applyFont="1" applyBorder="1" applyAlignment="1" applyProtection="1">
      <alignment horizontal="left" vertical="center"/>
      <protection locked="0"/>
    </xf>
    <xf numFmtId="0" fontId="5" fillId="0" borderId="0" xfId="0" applyFont="1" applyAlignment="1" applyProtection="1">
      <alignment horizontal="left" vertical="center" wrapText="1"/>
      <protection hidden="1"/>
    </xf>
    <xf numFmtId="0" fontId="120" fillId="0" borderId="0" xfId="0" applyFont="1" applyAlignment="1" applyProtection="1">
      <alignment horizontal="center"/>
      <protection hidden="1"/>
    </xf>
    <xf numFmtId="0" fontId="5" fillId="0" borderId="64" xfId="0" applyFont="1" applyBorder="1" applyAlignment="1">
      <alignment horizontal="left" vertical="top" wrapText="1"/>
    </xf>
    <xf numFmtId="0" fontId="5" fillId="0" borderId="65" xfId="0" applyFont="1" applyBorder="1" applyAlignment="1">
      <alignment horizontal="left" vertical="top" wrapText="1"/>
    </xf>
    <xf numFmtId="0" fontId="5" fillId="0" borderId="0" xfId="0" applyFont="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14" fillId="0" borderId="0" xfId="0" applyFont="1" applyAlignment="1">
      <alignment horizontal="justify" vertical="top" wrapText="1"/>
    </xf>
    <xf numFmtId="0" fontId="120" fillId="0" borderId="0" xfId="0" applyFont="1" applyAlignment="1">
      <alignment horizontal="left" vertical="top" wrapText="1"/>
    </xf>
    <xf numFmtId="0" fontId="14" fillId="0" borderId="0" xfId="0" applyFont="1" applyAlignment="1">
      <alignment horizontal="left" vertical="top" wrapText="1"/>
    </xf>
    <xf numFmtId="0" fontId="5" fillId="0" borderId="49" xfId="0" applyFont="1" applyBorder="1" applyAlignment="1">
      <alignment horizontal="left" vertical="top" wrapText="1"/>
    </xf>
    <xf numFmtId="0" fontId="5" fillId="0" borderId="27" xfId="0" applyFont="1" applyBorder="1" applyAlignment="1">
      <alignment horizontal="left" vertical="top" wrapText="1"/>
    </xf>
    <xf numFmtId="0" fontId="45" fillId="0" borderId="0" xfId="0" applyFont="1" applyAlignment="1" applyProtection="1">
      <alignment horizontal="center" vertical="center"/>
      <protection hidden="1"/>
    </xf>
    <xf numFmtId="0" fontId="5" fillId="0" borderId="9" xfId="0" applyFont="1" applyBorder="1" applyAlignment="1">
      <alignment horizontal="left" vertical="top" wrapText="1"/>
    </xf>
    <xf numFmtId="0" fontId="5" fillId="0" borderId="62" xfId="0" applyFont="1" applyBorder="1" applyAlignment="1">
      <alignment horizontal="left" vertical="top" wrapText="1"/>
    </xf>
    <xf numFmtId="0" fontId="35" fillId="0" borderId="0" xfId="0" applyFont="1" applyAlignment="1" applyProtection="1">
      <alignment horizontal="center" vertical="center"/>
      <protection hidden="1"/>
    </xf>
    <xf numFmtId="0" fontId="122" fillId="0" borderId="0" xfId="0" applyFont="1" applyAlignment="1" applyProtection="1">
      <alignment horizontal="center" vertical="center" textRotation="90"/>
      <protection hidden="1"/>
    </xf>
    <xf numFmtId="0" fontId="110" fillId="23" borderId="25" xfId="13" applyFont="1" applyFill="1" applyBorder="1" applyAlignment="1" applyProtection="1">
      <alignment horizontal="center" vertical="center" wrapText="1"/>
    </xf>
    <xf numFmtId="0" fontId="110" fillId="23" borderId="35" xfId="13" applyFont="1" applyFill="1" applyBorder="1" applyAlignment="1" applyProtection="1">
      <alignment horizontal="center" vertical="center" wrapText="1"/>
    </xf>
    <xf numFmtId="0" fontId="110" fillId="23" borderId="24" xfId="13" applyFont="1" applyFill="1" applyBorder="1" applyAlignment="1" applyProtection="1">
      <alignment horizontal="center" vertical="center" wrapText="1"/>
    </xf>
    <xf numFmtId="0" fontId="110" fillId="23" borderId="23" xfId="13" applyFont="1" applyFill="1" applyBorder="1" applyAlignment="1" applyProtection="1">
      <alignment horizontal="center" vertical="center" wrapText="1"/>
    </xf>
    <xf numFmtId="0" fontId="41" fillId="0" borderId="18" xfId="0" applyFont="1" applyBorder="1" applyAlignment="1">
      <alignment horizontal="left" vertical="center" wrapText="1"/>
    </xf>
    <xf numFmtId="0" fontId="41" fillId="0" borderId="16" xfId="0" applyFont="1" applyBorder="1" applyAlignment="1">
      <alignment horizontal="left" vertical="center" wrapText="1"/>
    </xf>
    <xf numFmtId="0" fontId="41" fillId="0" borderId="17" xfId="0" applyFont="1" applyBorder="1" applyAlignment="1">
      <alignment horizontal="left" vertical="center" wrapText="1"/>
    </xf>
    <xf numFmtId="3" fontId="7" fillId="10" borderId="26" xfId="0" applyNumberFormat="1" applyFont="1" applyFill="1" applyBorder="1" applyAlignment="1" applyProtection="1">
      <alignment horizontal="center" vertical="center"/>
      <protection locked="0"/>
    </xf>
    <xf numFmtId="0" fontId="14" fillId="0" borderId="84" xfId="0" applyFont="1" applyBorder="1" applyAlignment="1">
      <alignment horizontal="left" vertical="center" wrapText="1"/>
    </xf>
    <xf numFmtId="0" fontId="14" fillId="0" borderId="61" xfId="0" applyFont="1" applyBorder="1" applyAlignment="1">
      <alignment horizontal="left" vertical="center" wrapText="1"/>
    </xf>
    <xf numFmtId="0" fontId="14" fillId="0" borderId="85" xfId="0" applyFont="1" applyBorder="1" applyAlignment="1">
      <alignment horizontal="left" vertical="center" wrapText="1"/>
    </xf>
    <xf numFmtId="3" fontId="7" fillId="10" borderId="84" xfId="0" applyNumberFormat="1" applyFont="1" applyFill="1" applyBorder="1" applyAlignment="1" applyProtection="1">
      <alignment horizontal="center" vertical="top"/>
      <protection locked="0"/>
    </xf>
    <xf numFmtId="3" fontId="7" fillId="10" borderId="85" xfId="0" applyNumberFormat="1" applyFont="1" applyFill="1" applyBorder="1" applyAlignment="1" applyProtection="1">
      <alignment horizontal="center" vertical="top"/>
      <protection locked="0"/>
    </xf>
    <xf numFmtId="3" fontId="7" fillId="10" borderId="24" xfId="0" applyNumberFormat="1" applyFont="1" applyFill="1" applyBorder="1" applyAlignment="1" applyProtection="1">
      <alignment horizontal="center" vertical="top"/>
      <protection locked="0"/>
    </xf>
    <xf numFmtId="3" fontId="7" fillId="10" borderId="23" xfId="0" applyNumberFormat="1" applyFont="1" applyFill="1" applyBorder="1" applyAlignment="1" applyProtection="1">
      <alignment horizontal="center" vertical="top"/>
      <protection locked="0"/>
    </xf>
    <xf numFmtId="3" fontId="7" fillId="10" borderId="10" xfId="0" applyNumberFormat="1" applyFont="1" applyFill="1" applyBorder="1" applyAlignment="1" applyProtection="1">
      <alignment horizontal="center" vertical="top"/>
      <protection locked="0"/>
    </xf>
    <xf numFmtId="3" fontId="7" fillId="10" borderId="9" xfId="0" applyNumberFormat="1" applyFont="1" applyFill="1" applyBorder="1" applyAlignment="1" applyProtection="1">
      <alignment horizontal="center" vertical="top"/>
      <protection locked="0"/>
    </xf>
    <xf numFmtId="0" fontId="7" fillId="10" borderId="10" xfId="0" applyFont="1" applyFill="1" applyBorder="1" applyAlignment="1" applyProtection="1">
      <alignment horizontal="left" vertical="center"/>
      <protection locked="0"/>
    </xf>
    <xf numFmtId="0" fontId="7" fillId="10" borderId="8" xfId="0" applyFont="1" applyFill="1" applyBorder="1" applyAlignment="1" applyProtection="1">
      <alignment horizontal="left" vertical="center"/>
      <protection locked="0"/>
    </xf>
    <xf numFmtId="0" fontId="7" fillId="10" borderId="9" xfId="0" applyFont="1" applyFill="1" applyBorder="1" applyAlignment="1" applyProtection="1">
      <alignment horizontal="left" vertical="center"/>
      <protection locked="0"/>
    </xf>
    <xf numFmtId="3" fontId="41" fillId="10" borderId="72" xfId="0" applyNumberFormat="1" applyFont="1" applyFill="1" applyBorder="1" applyAlignment="1" applyProtection="1">
      <alignment horizontal="left" vertical="top" wrapText="1"/>
      <protection locked="0"/>
    </xf>
    <xf numFmtId="3" fontId="41" fillId="10" borderId="73" xfId="0" applyNumberFormat="1" applyFont="1" applyFill="1" applyBorder="1" applyAlignment="1" applyProtection="1">
      <alignment horizontal="left" vertical="top" wrapText="1"/>
      <protection locked="0"/>
    </xf>
    <xf numFmtId="3" fontId="41" fillId="10" borderId="74" xfId="0" applyNumberFormat="1" applyFont="1" applyFill="1" applyBorder="1" applyAlignment="1" applyProtection="1">
      <alignment horizontal="left" vertical="top" wrapText="1"/>
      <protection locked="0"/>
    </xf>
    <xf numFmtId="3" fontId="41" fillId="10" borderId="75" xfId="0" applyNumberFormat="1" applyFont="1" applyFill="1" applyBorder="1" applyAlignment="1" applyProtection="1">
      <alignment horizontal="left" vertical="top" wrapText="1"/>
      <protection locked="0"/>
    </xf>
    <xf numFmtId="3" fontId="41" fillId="10" borderId="1" xfId="0" applyNumberFormat="1" applyFont="1" applyFill="1" applyBorder="1" applyAlignment="1" applyProtection="1">
      <alignment horizontal="left" vertical="top" wrapText="1"/>
      <protection locked="0"/>
    </xf>
    <xf numFmtId="3" fontId="41" fillId="10" borderId="76" xfId="0" applyNumberFormat="1" applyFont="1" applyFill="1" applyBorder="1" applyAlignment="1" applyProtection="1">
      <alignment horizontal="left" vertical="top" wrapText="1"/>
      <protection locked="0"/>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49" xfId="0" applyFont="1" applyBorder="1" applyAlignment="1">
      <alignment horizontal="left" vertical="center" wrapText="1"/>
    </xf>
    <xf numFmtId="3" fontId="7" fillId="10" borderId="25" xfId="0" applyNumberFormat="1" applyFont="1" applyFill="1" applyBorder="1" applyAlignment="1" applyProtection="1">
      <alignment horizontal="center" vertical="center"/>
      <protection locked="0"/>
    </xf>
    <xf numFmtId="3" fontId="7" fillId="10" borderId="35" xfId="0" applyNumberFormat="1" applyFont="1" applyFill="1" applyBorder="1" applyAlignment="1" applyProtection="1">
      <alignment horizontal="center" vertical="center"/>
      <protection locked="0"/>
    </xf>
    <xf numFmtId="0" fontId="7" fillId="0" borderId="84" xfId="0" applyFont="1" applyBorder="1" applyAlignment="1">
      <alignment horizontal="left" vertical="center" wrapText="1"/>
    </xf>
    <xf numFmtId="0" fontId="0" fillId="0" borderId="61" xfId="0" applyBorder="1" applyAlignment="1">
      <alignment horizontal="left" vertical="center" wrapText="1"/>
    </xf>
    <xf numFmtId="0" fontId="0" fillId="0" borderId="85" xfId="0" applyBorder="1" applyAlignment="1">
      <alignment horizontal="left" vertical="center" wrapText="1"/>
    </xf>
    <xf numFmtId="0" fontId="32" fillId="0" borderId="84" xfId="0" applyFont="1" applyBorder="1" applyAlignment="1">
      <alignment horizontal="center" vertical="center"/>
    </xf>
    <xf numFmtId="0" fontId="32" fillId="0" borderId="85" xfId="0" applyFont="1" applyBorder="1" applyAlignment="1">
      <alignment horizontal="center" vertical="center"/>
    </xf>
    <xf numFmtId="0" fontId="7" fillId="10" borderId="24" xfId="0" applyFont="1" applyFill="1" applyBorder="1" applyAlignment="1">
      <alignment horizontal="left" vertical="center" wrapText="1"/>
    </xf>
    <xf numFmtId="0" fontId="7" fillId="10" borderId="0" xfId="0" applyFont="1" applyFill="1" applyAlignment="1">
      <alignment horizontal="left" vertical="center"/>
    </xf>
    <xf numFmtId="0" fontId="7" fillId="10" borderId="23"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8" xfId="0" applyFont="1" applyFill="1" applyBorder="1" applyAlignment="1">
      <alignment horizontal="left" vertical="center"/>
    </xf>
    <xf numFmtId="0" fontId="7" fillId="10" borderId="9" xfId="0" applyFont="1" applyFill="1" applyBorder="1" applyAlignment="1">
      <alignment horizontal="left" vertical="center"/>
    </xf>
    <xf numFmtId="0" fontId="66" fillId="0" borderId="0" xfId="0" applyFont="1" applyAlignment="1">
      <alignment horizontal="left" vertical="center" wrapText="1"/>
    </xf>
    <xf numFmtId="0" fontId="7" fillId="0" borderId="83" xfId="0" applyFont="1" applyBorder="1" applyAlignment="1">
      <alignment horizontal="left" vertical="center" wrapText="1"/>
    </xf>
    <xf numFmtId="0" fontId="0" fillId="0" borderId="28" xfId="0" applyBorder="1" applyAlignment="1">
      <alignment horizontal="left" vertical="center" wrapText="1"/>
    </xf>
    <xf numFmtId="0" fontId="0" fillId="0" borderId="64" xfId="0" applyBorder="1" applyAlignment="1">
      <alignment horizontal="left" vertical="center" wrapText="1"/>
    </xf>
    <xf numFmtId="0" fontId="32" fillId="0" borderId="83" xfId="0" applyFont="1" applyBorder="1" applyAlignment="1">
      <alignment horizontal="center" vertical="center"/>
    </xf>
    <xf numFmtId="0" fontId="32" fillId="0" borderId="64" xfId="0" applyFont="1" applyBorder="1" applyAlignment="1">
      <alignment horizontal="center" vertical="center"/>
    </xf>
    <xf numFmtId="0" fontId="7" fillId="0" borderId="28" xfId="0" applyFont="1" applyBorder="1" applyAlignment="1">
      <alignment horizontal="left" vertical="center" wrapText="1"/>
    </xf>
    <xf numFmtId="0" fontId="7" fillId="0" borderId="64" xfId="0" applyFont="1" applyBorder="1" applyAlignment="1">
      <alignment horizontal="left" vertical="center" wrapText="1"/>
    </xf>
    <xf numFmtId="0" fontId="15" fillId="22" borderId="0" xfId="0" applyFont="1" applyFill="1" applyAlignment="1">
      <alignment horizontal="left" vertical="center"/>
    </xf>
    <xf numFmtId="0" fontId="136" fillId="23" borderId="25" xfId="0" applyFont="1" applyFill="1" applyBorder="1" applyAlignment="1">
      <alignment horizontal="center" vertical="center"/>
    </xf>
    <xf numFmtId="0" fontId="136" fillId="23" borderId="35" xfId="0" applyFont="1" applyFill="1" applyBorder="1" applyAlignment="1">
      <alignment horizontal="center" vertical="center"/>
    </xf>
    <xf numFmtId="0" fontId="136" fillId="23" borderId="24" xfId="0" applyFont="1" applyFill="1" applyBorder="1" applyAlignment="1">
      <alignment horizontal="center" vertical="center"/>
    </xf>
    <xf numFmtId="0" fontId="136" fillId="23" borderId="23" xfId="0" applyFont="1" applyFill="1" applyBorder="1" applyAlignment="1">
      <alignment horizontal="center" vertical="center"/>
    </xf>
    <xf numFmtId="0" fontId="136" fillId="23" borderId="6" xfId="0" applyFont="1" applyFill="1" applyBorder="1" applyAlignment="1">
      <alignment horizontal="center" vertical="center"/>
    </xf>
    <xf numFmtId="0" fontId="136" fillId="23" borderId="7" xfId="0" applyFont="1" applyFill="1" applyBorder="1" applyAlignment="1">
      <alignment horizontal="center" vertical="center"/>
    </xf>
    <xf numFmtId="0" fontId="136" fillId="23" borderId="49" xfId="0" applyFont="1" applyFill="1" applyBorder="1" applyAlignment="1">
      <alignment horizontal="center" vertical="center"/>
    </xf>
    <xf numFmtId="0" fontId="136" fillId="23" borderId="24" xfId="0" applyFont="1" applyFill="1" applyBorder="1" applyAlignment="1">
      <alignment horizontal="center" vertical="center" wrapText="1"/>
    </xf>
    <xf numFmtId="0" fontId="136" fillId="23" borderId="23" xfId="0" applyFont="1" applyFill="1" applyBorder="1" applyAlignment="1">
      <alignment horizontal="center"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49" xfId="0" applyFont="1" applyBorder="1" applyAlignment="1">
      <alignment horizontal="left" vertical="center"/>
    </xf>
    <xf numFmtId="0" fontId="32" fillId="0" borderId="6" xfId="0" applyFont="1" applyBorder="1" applyAlignment="1">
      <alignment horizontal="center" vertical="center"/>
    </xf>
    <xf numFmtId="0" fontId="32" fillId="0" borderId="49" xfId="0" applyFont="1" applyBorder="1" applyAlignment="1">
      <alignment horizontal="center" vertical="center"/>
    </xf>
    <xf numFmtId="0" fontId="5" fillId="6" borderId="64" xfId="0" applyFont="1" applyFill="1" applyBorder="1" applyAlignment="1">
      <alignment horizontal="left" vertical="top" wrapText="1"/>
    </xf>
    <xf numFmtId="0" fontId="5" fillId="6" borderId="65" xfId="0" applyFont="1" applyFill="1" applyBorder="1" applyAlignment="1">
      <alignment horizontal="left" vertical="top" wrapText="1"/>
    </xf>
    <xf numFmtId="0" fontId="7" fillId="6" borderId="26" xfId="0" applyFont="1" applyFill="1" applyBorder="1" applyAlignment="1">
      <alignment horizontal="left" vertical="center" wrapText="1"/>
    </xf>
    <xf numFmtId="0" fontId="124" fillId="6" borderId="0" xfId="13" applyFont="1" applyFill="1" applyAlignment="1" applyProtection="1">
      <alignment horizontal="center" vertical="center" wrapText="1"/>
    </xf>
    <xf numFmtId="0" fontId="15" fillId="6" borderId="0" xfId="0" applyFont="1" applyFill="1" applyAlignment="1">
      <alignment horizontal="left" vertical="center"/>
    </xf>
    <xf numFmtId="0" fontId="41" fillId="6" borderId="0" xfId="0" applyFont="1" applyFill="1" applyAlignment="1">
      <alignment horizontal="left" vertical="center" wrapText="1"/>
    </xf>
    <xf numFmtId="0" fontId="5" fillId="6" borderId="49" xfId="0" applyFont="1" applyFill="1" applyBorder="1" applyAlignment="1">
      <alignment horizontal="left" vertical="top" wrapText="1"/>
    </xf>
    <xf numFmtId="0" fontId="5" fillId="6" borderId="27" xfId="0" applyFont="1" applyFill="1" applyBorder="1" applyAlignment="1">
      <alignment horizontal="left" vertical="top" wrapText="1"/>
    </xf>
    <xf numFmtId="0" fontId="7" fillId="0" borderId="18"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4" fontId="7" fillId="10" borderId="26" xfId="0" applyNumberFormat="1" applyFont="1" applyFill="1" applyBorder="1" applyAlignment="1" applyProtection="1">
      <alignment horizontal="center" vertical="center"/>
      <protection locked="0"/>
    </xf>
    <xf numFmtId="0" fontId="7" fillId="0" borderId="18"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41" fillId="0" borderId="0" xfId="0" applyFont="1" applyAlignment="1">
      <alignment horizontal="left" vertical="center"/>
    </xf>
    <xf numFmtId="0" fontId="60" fillId="0" borderId="0" xfId="0" applyFont="1" applyAlignment="1">
      <alignment horizontal="left" vertical="center" wrapText="1"/>
    </xf>
    <xf numFmtId="0" fontId="60" fillId="0" borderId="63" xfId="0" applyFont="1" applyBorder="1" applyAlignment="1">
      <alignment horizontal="left" vertical="center" wrapText="1"/>
    </xf>
    <xf numFmtId="3" fontId="41" fillId="10" borderId="2" xfId="0" applyNumberFormat="1" applyFont="1" applyFill="1" applyBorder="1" applyAlignment="1" applyProtection="1">
      <alignment horizontal="center" vertical="center"/>
      <protection locked="0"/>
    </xf>
    <xf numFmtId="3" fontId="41" fillId="10" borderId="3" xfId="0" applyNumberFormat="1" applyFont="1" applyFill="1" applyBorder="1" applyAlignment="1" applyProtection="1">
      <alignment horizontal="center" vertical="center"/>
      <protection locked="0"/>
    </xf>
    <xf numFmtId="4" fontId="7" fillId="10" borderId="18" xfId="0" applyNumberFormat="1" applyFont="1" applyFill="1" applyBorder="1" applyAlignment="1" applyProtection="1">
      <alignment horizontal="center" vertical="center"/>
      <protection locked="0"/>
    </xf>
    <xf numFmtId="4" fontId="7" fillId="10" borderId="17" xfId="0" applyNumberFormat="1" applyFont="1" applyFill="1" applyBorder="1" applyAlignment="1" applyProtection="1">
      <alignment horizontal="center" vertical="center"/>
      <protection locked="0"/>
    </xf>
    <xf numFmtId="0" fontId="7" fillId="0" borderId="26" xfId="0" applyFont="1" applyBorder="1" applyAlignment="1">
      <alignment horizontal="left" vertical="center" wrapText="1"/>
    </xf>
    <xf numFmtId="0" fontId="66" fillId="0" borderId="0" xfId="0" applyFont="1" applyAlignment="1">
      <alignment horizontal="left" wrapText="1"/>
    </xf>
    <xf numFmtId="0" fontId="61" fillId="0" borderId="0" xfId="0" applyFont="1" applyAlignment="1">
      <alignment horizontal="left" vertical="center"/>
    </xf>
    <xf numFmtId="0" fontId="115" fillId="0" borderId="0" xfId="0" applyFont="1" applyAlignment="1">
      <alignment horizontal="left" vertical="center" wrapText="1"/>
    </xf>
    <xf numFmtId="0" fontId="136" fillId="23" borderId="18" xfId="0" applyFont="1" applyFill="1" applyBorder="1" applyAlignment="1">
      <alignment horizontal="center" vertical="center"/>
    </xf>
    <xf numFmtId="0" fontId="136" fillId="23" borderId="17" xfId="0" applyFont="1" applyFill="1" applyBorder="1" applyAlignment="1">
      <alignment horizontal="center" vertical="center"/>
    </xf>
    <xf numFmtId="0" fontId="41" fillId="0" borderId="26" xfId="0" applyFont="1" applyBorder="1" applyAlignment="1">
      <alignment horizontal="left" vertical="center"/>
    </xf>
    <xf numFmtId="3" fontId="11" fillId="10" borderId="26" xfId="0" applyNumberFormat="1" applyFont="1" applyFill="1" applyBorder="1" applyAlignment="1">
      <alignment horizontal="center" vertical="center"/>
    </xf>
    <xf numFmtId="3" fontId="11" fillId="10" borderId="18" xfId="0" applyNumberFormat="1" applyFont="1" applyFill="1" applyBorder="1" applyAlignment="1" applyProtection="1">
      <alignment horizontal="center" vertical="center"/>
      <protection locked="0"/>
    </xf>
    <xf numFmtId="3" fontId="11" fillId="10" borderId="16" xfId="0" applyNumberFormat="1" applyFont="1" applyFill="1" applyBorder="1" applyAlignment="1" applyProtection="1">
      <alignment horizontal="center" vertical="center"/>
      <protection locked="0"/>
    </xf>
    <xf numFmtId="3" fontId="11" fillId="10" borderId="17" xfId="0" applyNumberFormat="1" applyFont="1" applyFill="1" applyBorder="1" applyAlignment="1" applyProtection="1">
      <alignment horizontal="center" vertical="center"/>
      <protection locked="0"/>
    </xf>
    <xf numFmtId="0" fontId="7" fillId="0" borderId="0" xfId="0" applyFont="1" applyAlignment="1">
      <alignment horizontal="center" vertical="center" wrapText="1"/>
    </xf>
    <xf numFmtId="3" fontId="41" fillId="10" borderId="2" xfId="0" applyNumberFormat="1" applyFont="1" applyFill="1" applyBorder="1" applyAlignment="1" applyProtection="1">
      <alignment horizontal="left" vertical="center"/>
      <protection locked="0"/>
    </xf>
    <xf numFmtId="3" fontId="41" fillId="10" borderId="39" xfId="0" applyNumberFormat="1" applyFont="1" applyFill="1" applyBorder="1" applyAlignment="1" applyProtection="1">
      <alignment horizontal="left" vertical="center"/>
      <protection locked="0"/>
    </xf>
    <xf numFmtId="3" fontId="41" fillId="10" borderId="3" xfId="0" applyNumberFormat="1" applyFont="1" applyFill="1" applyBorder="1" applyAlignment="1" applyProtection="1">
      <alignment horizontal="left" vertical="center"/>
      <protection locked="0"/>
    </xf>
    <xf numFmtId="0" fontId="7" fillId="0" borderId="0" xfId="0" applyFont="1" applyAlignment="1">
      <alignment horizontal="left" vertical="center" wrapText="1"/>
    </xf>
    <xf numFmtId="49" fontId="59" fillId="23" borderId="26" xfId="0" applyNumberFormat="1" applyFont="1" applyFill="1" applyBorder="1" applyAlignment="1">
      <alignment horizontal="center" vertical="center" wrapText="1"/>
    </xf>
    <xf numFmtId="0" fontId="110" fillId="23" borderId="26" xfId="13" applyFont="1" applyFill="1" applyBorder="1" applyAlignment="1" applyProtection="1">
      <alignment horizontal="center" vertical="center" wrapText="1"/>
    </xf>
    <xf numFmtId="0" fontId="131" fillId="23" borderId="18" xfId="13" applyFont="1" applyFill="1" applyBorder="1" applyAlignment="1" applyProtection="1">
      <alignment horizontal="center" vertical="center" wrapText="1"/>
    </xf>
    <xf numFmtId="0" fontId="131" fillId="23" borderId="16" xfId="13" applyFont="1" applyFill="1" applyBorder="1" applyAlignment="1" applyProtection="1">
      <alignment horizontal="center" vertical="center" wrapText="1"/>
    </xf>
    <xf numFmtId="0" fontId="131" fillId="23" borderId="26" xfId="13" applyFont="1" applyFill="1" applyBorder="1" applyAlignment="1" applyProtection="1">
      <alignment horizontal="center" vertical="center" wrapText="1"/>
    </xf>
    <xf numFmtId="0" fontId="136" fillId="0" borderId="0" xfId="0" applyFont="1" applyAlignment="1">
      <alignment horizontal="center" vertical="center" wrapText="1"/>
    </xf>
    <xf numFmtId="3" fontId="7" fillId="0" borderId="0" xfId="0" applyNumberFormat="1" applyFont="1" applyAlignment="1">
      <alignment horizontal="center" vertical="center"/>
    </xf>
    <xf numFmtId="0" fontId="7" fillId="0" borderId="12" xfId="0" applyFont="1" applyBorder="1" applyAlignment="1">
      <alignment horizontal="left" vertical="center" wrapText="1"/>
    </xf>
    <xf numFmtId="0" fontId="7" fillId="0" borderId="12" xfId="0" applyFont="1" applyBorder="1" applyAlignment="1">
      <alignment horizontal="right" vertical="center"/>
    </xf>
    <xf numFmtId="0" fontId="7" fillId="0" borderId="81" xfId="0" applyFont="1" applyBorder="1" applyAlignment="1">
      <alignment horizontal="right" vertical="center"/>
    </xf>
    <xf numFmtId="0" fontId="7" fillId="0" borderId="28" xfId="0" applyFont="1" applyBorder="1" applyAlignment="1" applyProtection="1">
      <alignment horizontal="left" vertical="center" wrapText="1"/>
      <protection locked="0"/>
    </xf>
    <xf numFmtId="0" fontId="110" fillId="23" borderId="18" xfId="13" applyFont="1" applyFill="1" applyBorder="1" applyAlignment="1" applyProtection="1">
      <alignment horizontal="center" vertical="center" wrapText="1"/>
    </xf>
    <xf numFmtId="0" fontId="110" fillId="23" borderId="17" xfId="13" applyFont="1" applyFill="1" applyBorder="1" applyAlignment="1" applyProtection="1">
      <alignment horizontal="center" vertical="center" wrapText="1"/>
    </xf>
    <xf numFmtId="0" fontId="7" fillId="0" borderId="12" xfId="0" applyFont="1" applyBorder="1" applyAlignment="1" applyProtection="1">
      <alignment horizontal="left" vertical="center" wrapText="1"/>
      <protection locked="0"/>
    </xf>
    <xf numFmtId="0" fontId="41" fillId="23" borderId="26" xfId="0" applyFont="1" applyFill="1" applyBorder="1" applyAlignment="1">
      <alignment horizontal="left" vertical="center"/>
    </xf>
    <xf numFmtId="1" fontId="41" fillId="10" borderId="18" xfId="0" applyNumberFormat="1" applyFont="1" applyFill="1" applyBorder="1" applyAlignment="1">
      <alignment horizontal="center" vertical="center" wrapText="1"/>
    </xf>
    <xf numFmtId="0" fontId="41" fillId="10" borderId="17" xfId="0" applyFont="1" applyFill="1" applyBorder="1" applyAlignment="1">
      <alignment horizontal="center" vertical="center" wrapText="1"/>
    </xf>
    <xf numFmtId="0" fontId="7" fillId="10" borderId="72" xfId="0" applyFont="1" applyFill="1" applyBorder="1" applyAlignment="1" applyProtection="1">
      <alignment horizontal="left" vertical="center"/>
      <protection locked="0"/>
    </xf>
    <xf numFmtId="0" fontId="7" fillId="10" borderId="73" xfId="0" applyFont="1" applyFill="1" applyBorder="1" applyAlignment="1" applyProtection="1">
      <alignment horizontal="left" vertical="center"/>
      <protection locked="0"/>
    </xf>
    <xf numFmtId="0" fontId="7" fillId="10" borderId="74" xfId="0" applyFont="1" applyFill="1" applyBorder="1" applyAlignment="1" applyProtection="1">
      <alignment horizontal="left" vertical="center"/>
      <protection locked="0"/>
    </xf>
    <xf numFmtId="0" fontId="7" fillId="10" borderId="75" xfId="0" applyFont="1" applyFill="1" applyBorder="1" applyAlignment="1" applyProtection="1">
      <alignment horizontal="left" vertical="center"/>
      <protection locked="0"/>
    </xf>
    <xf numFmtId="0" fontId="7" fillId="10" borderId="1" xfId="0" applyFont="1" applyFill="1" applyBorder="1" applyAlignment="1" applyProtection="1">
      <alignment horizontal="left" vertical="center"/>
      <protection locked="0"/>
    </xf>
    <xf numFmtId="0" fontId="7" fillId="10" borderId="76" xfId="0" applyFont="1" applyFill="1" applyBorder="1" applyAlignment="1" applyProtection="1">
      <alignment horizontal="left" vertical="center"/>
      <protection locked="0"/>
    </xf>
    <xf numFmtId="0" fontId="7" fillId="23" borderId="26" xfId="0" applyFont="1" applyFill="1" applyBorder="1" applyAlignment="1">
      <alignment horizontal="left" vertical="center"/>
    </xf>
    <xf numFmtId="0" fontId="7" fillId="10" borderId="18" xfId="0" applyFont="1" applyFill="1" applyBorder="1" applyAlignment="1" applyProtection="1">
      <alignment horizontal="center" vertical="center" wrapText="1"/>
      <protection locked="0"/>
    </xf>
    <xf numFmtId="0" fontId="7" fillId="10" borderId="17" xfId="0" applyFont="1" applyFill="1" applyBorder="1" applyAlignment="1" applyProtection="1">
      <alignment horizontal="center" vertical="center" wrapText="1"/>
      <protection locked="0"/>
    </xf>
    <xf numFmtId="0" fontId="61" fillId="23" borderId="26" xfId="0" applyFont="1" applyFill="1" applyBorder="1" applyAlignment="1">
      <alignment horizontal="left" vertical="center"/>
    </xf>
    <xf numFmtId="0" fontId="64" fillId="0" borderId="28" xfId="0" applyFont="1" applyBorder="1" applyAlignment="1">
      <alignment horizontal="left" vertical="center" wrapText="1"/>
    </xf>
    <xf numFmtId="0" fontId="14" fillId="0" borderId="0" xfId="13" applyFont="1" applyAlignment="1" applyProtection="1">
      <alignment horizontal="left" vertical="center"/>
    </xf>
    <xf numFmtId="0" fontId="41" fillId="23" borderId="18" xfId="0" applyFont="1" applyFill="1" applyBorder="1" applyAlignment="1">
      <alignment horizontal="center" vertical="center" wrapText="1"/>
    </xf>
    <xf numFmtId="0" fontId="41" fillId="23" borderId="16" xfId="0" applyFont="1" applyFill="1" applyBorder="1" applyAlignment="1">
      <alignment horizontal="center" vertical="center" wrapText="1"/>
    </xf>
    <xf numFmtId="0" fontId="41" fillId="23" borderId="17" xfId="0" applyFont="1" applyFill="1" applyBorder="1" applyAlignment="1">
      <alignment horizontal="center" vertical="center" wrapText="1"/>
    </xf>
    <xf numFmtId="0" fontId="14" fillId="23" borderId="10" xfId="13" applyFont="1" applyFill="1" applyBorder="1" applyAlignment="1" applyProtection="1">
      <alignment horizontal="left" vertical="center"/>
    </xf>
    <xf numFmtId="0" fontId="14" fillId="23" borderId="9" xfId="13" applyFont="1" applyFill="1" applyBorder="1" applyAlignment="1" applyProtection="1">
      <alignment horizontal="left" vertical="center"/>
    </xf>
    <xf numFmtId="0" fontId="14" fillId="23" borderId="18" xfId="13" applyFont="1" applyFill="1" applyBorder="1" applyAlignment="1" applyProtection="1">
      <alignment horizontal="left" vertical="center"/>
    </xf>
    <xf numFmtId="0" fontId="14" fillId="23" borderId="17" xfId="13" applyFont="1" applyFill="1" applyBorder="1" applyAlignment="1" applyProtection="1">
      <alignment horizontal="left" vertical="center"/>
    </xf>
    <xf numFmtId="0" fontId="41" fillId="23" borderId="25" xfId="0" applyFont="1" applyFill="1" applyBorder="1" applyAlignment="1">
      <alignment horizontal="center" vertical="center" wrapText="1"/>
    </xf>
    <xf numFmtId="0" fontId="41" fillId="23" borderId="5" xfId="0" applyFont="1" applyFill="1" applyBorder="1" applyAlignment="1">
      <alignment horizontal="center" vertical="center" wrapText="1"/>
    </xf>
    <xf numFmtId="0" fontId="41" fillId="23" borderId="35" xfId="0" applyFont="1" applyFill="1" applyBorder="1" applyAlignment="1">
      <alignment horizontal="center" vertical="center" wrapText="1"/>
    </xf>
    <xf numFmtId="0" fontId="41" fillId="23" borderId="10" xfId="0" applyFont="1" applyFill="1" applyBorder="1" applyAlignment="1">
      <alignment horizontal="center" vertical="center" wrapText="1"/>
    </xf>
    <xf numFmtId="0" fontId="41" fillId="23" borderId="8" xfId="0" applyFont="1" applyFill="1" applyBorder="1" applyAlignment="1">
      <alignment horizontal="center" vertical="center" wrapText="1"/>
    </xf>
    <xf numFmtId="0" fontId="41" fillId="23" borderId="9" xfId="0" applyFont="1" applyFill="1" applyBorder="1" applyAlignment="1">
      <alignment horizontal="center" vertical="center" wrapText="1"/>
    </xf>
    <xf numFmtId="0" fontId="41" fillId="23" borderId="18" xfId="0" applyFont="1" applyFill="1" applyBorder="1" applyAlignment="1">
      <alignment horizontal="left" vertical="center"/>
    </xf>
    <xf numFmtId="0" fontId="41" fillId="23" borderId="17" xfId="0" applyFont="1" applyFill="1" applyBorder="1" applyAlignment="1">
      <alignment horizontal="left" vertical="center"/>
    </xf>
    <xf numFmtId="0" fontId="110" fillId="0" borderId="0" xfId="13" applyFont="1" applyAlignment="1" applyProtection="1">
      <alignment horizontal="center" vertical="center" wrapText="1"/>
    </xf>
    <xf numFmtId="0" fontId="41" fillId="23" borderId="16" xfId="0" applyFont="1" applyFill="1" applyBorder="1" applyAlignment="1">
      <alignment horizontal="left" vertical="center"/>
    </xf>
    <xf numFmtId="0" fontId="41" fillId="23" borderId="25" xfId="0" applyFont="1" applyFill="1" applyBorder="1" applyAlignment="1">
      <alignment horizontal="left" vertical="center"/>
    </xf>
    <xf numFmtId="0" fontId="41" fillId="23" borderId="5" xfId="0" applyFont="1" applyFill="1" applyBorder="1" applyAlignment="1">
      <alignment horizontal="left" vertical="center"/>
    </xf>
    <xf numFmtId="0" fontId="41" fillId="23" borderId="69" xfId="0" applyFont="1" applyFill="1" applyBorder="1" applyAlignment="1">
      <alignment horizontal="left" vertical="center"/>
    </xf>
    <xf numFmtId="0" fontId="41" fillId="23" borderId="70" xfId="0" applyFont="1" applyFill="1" applyBorder="1" applyAlignment="1">
      <alignment horizontal="left" vertical="center"/>
    </xf>
    <xf numFmtId="0" fontId="14" fillId="23" borderId="68" xfId="0" applyFont="1" applyFill="1" applyBorder="1" applyAlignment="1">
      <alignment horizontal="center" vertical="center" wrapText="1"/>
    </xf>
    <xf numFmtId="0" fontId="14" fillId="23" borderId="67" xfId="0" applyFont="1" applyFill="1" applyBorder="1" applyAlignment="1">
      <alignment horizontal="center" vertical="center" wrapText="1"/>
    </xf>
    <xf numFmtId="0" fontId="14" fillId="23" borderId="62" xfId="0" applyFont="1" applyFill="1" applyBorder="1" applyAlignment="1">
      <alignment horizontal="center" vertical="center" wrapText="1"/>
    </xf>
    <xf numFmtId="0" fontId="14" fillId="23" borderId="18" xfId="0" applyFont="1" applyFill="1" applyBorder="1" applyAlignment="1">
      <alignment horizontal="center" vertical="center" wrapText="1"/>
    </xf>
    <xf numFmtId="0" fontId="14" fillId="23" borderId="17" xfId="0" applyFont="1" applyFill="1" applyBorder="1" applyAlignment="1">
      <alignment horizontal="center" vertical="center" wrapText="1"/>
    </xf>
    <xf numFmtId="0" fontId="7" fillId="0" borderId="2" xfId="0" applyFont="1" applyBorder="1" applyAlignment="1">
      <alignment horizontal="left" vertical="center" indent="2"/>
    </xf>
    <xf numFmtId="0" fontId="7" fillId="0" borderId="39" xfId="0" applyFont="1" applyBorder="1" applyAlignment="1">
      <alignment horizontal="left" vertical="center" indent="2"/>
    </xf>
    <xf numFmtId="0" fontId="7" fillId="0" borderId="2" xfId="0" applyFont="1" applyBorder="1" applyAlignment="1">
      <alignment horizontal="center" vertical="center"/>
    </xf>
    <xf numFmtId="0" fontId="7" fillId="0" borderId="39" xfId="0" applyFont="1" applyBorder="1" applyAlignment="1">
      <alignment horizontal="center" vertical="center"/>
    </xf>
    <xf numFmtId="0" fontId="7" fillId="10" borderId="39" xfId="0" applyFont="1" applyFill="1" applyBorder="1" applyAlignment="1" applyProtection="1">
      <alignment horizontal="left" vertical="center" wrapText="1"/>
      <protection locked="0"/>
    </xf>
    <xf numFmtId="0" fontId="7" fillId="10" borderId="3" xfId="0" applyFont="1" applyFill="1" applyBorder="1" applyAlignment="1" applyProtection="1">
      <alignment horizontal="left" vertical="center" wrapText="1"/>
      <protection locked="0"/>
    </xf>
    <xf numFmtId="0" fontId="14" fillId="23" borderId="18" xfId="0" applyFont="1" applyFill="1" applyBorder="1" applyAlignment="1">
      <alignment horizontal="left" vertical="center"/>
    </xf>
    <xf numFmtId="0" fontId="14" fillId="23" borderId="17" xfId="0" applyFont="1" applyFill="1" applyBorder="1" applyAlignment="1">
      <alignment horizontal="left" vertical="center"/>
    </xf>
    <xf numFmtId="0" fontId="14" fillId="0" borderId="0" xfId="0" applyFont="1" applyAlignment="1">
      <alignment horizontal="center" vertical="center"/>
    </xf>
    <xf numFmtId="0" fontId="14" fillId="0" borderId="63" xfId="0" applyFont="1" applyBorder="1" applyAlignment="1">
      <alignment horizontal="center" vertical="center"/>
    </xf>
    <xf numFmtId="1" fontId="5" fillId="10" borderId="2" xfId="0" applyNumberFormat="1" applyFont="1" applyFill="1" applyBorder="1" applyAlignment="1" applyProtection="1">
      <alignment horizontal="left" vertical="center" wrapText="1"/>
      <protection locked="0"/>
    </xf>
    <xf numFmtId="1" fontId="5" fillId="10" borderId="39" xfId="0" applyNumberFormat="1" applyFont="1" applyFill="1" applyBorder="1" applyAlignment="1" applyProtection="1">
      <alignment horizontal="left" vertical="center" wrapText="1"/>
      <protection locked="0"/>
    </xf>
    <xf numFmtId="1" fontId="5" fillId="10" borderId="3" xfId="0" applyNumberFormat="1" applyFont="1" applyFill="1" applyBorder="1" applyAlignment="1" applyProtection="1">
      <alignment horizontal="left" vertical="center" wrapText="1"/>
      <protection locked="0"/>
    </xf>
    <xf numFmtId="0" fontId="7" fillId="10" borderId="2" xfId="0" applyFont="1" applyFill="1" applyBorder="1" applyAlignment="1" applyProtection="1">
      <alignment horizontal="left" vertical="center" wrapText="1"/>
      <protection locked="0"/>
    </xf>
    <xf numFmtId="0" fontId="14" fillId="0" borderId="0" xfId="0" applyFont="1" applyAlignment="1">
      <alignment horizontal="right" vertical="center" wrapText="1" indent="1"/>
    </xf>
    <xf numFmtId="0" fontId="14" fillId="0" borderId="63" xfId="0" applyFont="1" applyBorder="1" applyAlignment="1">
      <alignment horizontal="right" vertical="center" wrapText="1" indent="1"/>
    </xf>
    <xf numFmtId="0" fontId="3" fillId="2" borderId="0" xfId="0" applyFont="1" applyFill="1" applyAlignment="1">
      <alignment horizontal="center" vertical="center"/>
    </xf>
    <xf numFmtId="0" fontId="4" fillId="2" borderId="0" xfId="0" applyFont="1" applyFill="1" applyAlignment="1">
      <alignment horizontal="left" vertical="center" wrapText="1"/>
    </xf>
    <xf numFmtId="0" fontId="8" fillId="2" borderId="0" xfId="0" applyFont="1" applyFill="1" applyAlignment="1">
      <alignment horizontal="center" vertical="top"/>
    </xf>
    <xf numFmtId="0" fontId="5" fillId="2" borderId="0" xfId="0" applyFont="1" applyFill="1" applyAlignment="1">
      <alignment horizontal="left" vertical="center"/>
    </xf>
    <xf numFmtId="0" fontId="14" fillId="0" borderId="0" xfId="0" applyFont="1" applyAlignment="1">
      <alignment horizontal="left" vertical="center"/>
    </xf>
    <xf numFmtId="0" fontId="5" fillId="10" borderId="2" xfId="0" applyFont="1" applyFill="1" applyBorder="1" applyAlignment="1" applyProtection="1">
      <alignment horizontal="left" vertical="center" wrapText="1"/>
      <protection locked="0"/>
    </xf>
    <xf numFmtId="0" fontId="5" fillId="10" borderId="39" xfId="0" applyFont="1" applyFill="1" applyBorder="1" applyAlignment="1" applyProtection="1">
      <alignment horizontal="left" vertical="center" wrapText="1"/>
      <protection locked="0"/>
    </xf>
    <xf numFmtId="0" fontId="5" fillId="10" borderId="3" xfId="0" applyFont="1" applyFill="1" applyBorder="1" applyAlignment="1" applyProtection="1">
      <alignment horizontal="left" vertical="center" wrapText="1"/>
      <protection locked="0"/>
    </xf>
    <xf numFmtId="1" fontId="5" fillId="10" borderId="2" xfId="0" applyNumberFormat="1" applyFont="1" applyFill="1" applyBorder="1" applyAlignment="1" applyProtection="1">
      <alignment horizontal="left" vertical="center"/>
      <protection locked="0"/>
    </xf>
    <xf numFmtId="1" fontId="5" fillId="10" borderId="39" xfId="0" applyNumberFormat="1" applyFont="1" applyFill="1" applyBorder="1" applyAlignment="1" applyProtection="1">
      <alignment horizontal="left" vertical="center"/>
      <protection locked="0"/>
    </xf>
    <xf numFmtId="1" fontId="5" fillId="10" borderId="3" xfId="0" applyNumberFormat="1" applyFont="1" applyFill="1" applyBorder="1" applyAlignment="1" applyProtection="1">
      <alignment horizontal="left" vertical="center"/>
      <protection locked="0"/>
    </xf>
    <xf numFmtId="0" fontId="79" fillId="0" borderId="0" xfId="5" applyFont="1" applyAlignment="1">
      <alignment horizontal="left" vertical="center"/>
    </xf>
    <xf numFmtId="0" fontId="11" fillId="0" borderId="0" xfId="5" applyAlignment="1">
      <alignment horizontal="center" vertical="center"/>
    </xf>
    <xf numFmtId="0" fontId="80" fillId="0" borderId="41" xfId="5" applyFont="1" applyBorder="1" applyAlignment="1">
      <alignment horizontal="right" vertical="center" wrapText="1"/>
    </xf>
    <xf numFmtId="0" fontId="80" fillId="0" borderId="42" xfId="5" applyFont="1" applyBorder="1" applyAlignment="1">
      <alignment horizontal="right" vertical="center" wrapText="1"/>
    </xf>
    <xf numFmtId="0" fontId="80" fillId="0" borderId="42" xfId="5" applyFont="1" applyBorder="1" applyAlignment="1">
      <alignment horizontal="left" vertical="center" wrapText="1"/>
    </xf>
    <xf numFmtId="0" fontId="80" fillId="0" borderId="43" xfId="5" applyFont="1" applyBorder="1" applyAlignment="1">
      <alignment horizontal="left" vertical="center" wrapText="1"/>
    </xf>
    <xf numFmtId="0" fontId="79" fillId="0" borderId="0" xfId="5" applyFont="1" applyAlignment="1">
      <alignment horizontal="justify" vertical="center" wrapText="1"/>
    </xf>
    <xf numFmtId="0" fontId="79" fillId="0" borderId="17" xfId="5" applyFont="1" applyBorder="1" applyAlignment="1">
      <alignment horizontal="center" vertical="center"/>
    </xf>
    <xf numFmtId="0" fontId="79" fillId="0" borderId="26" xfId="5" applyFont="1" applyBorder="1" applyAlignment="1">
      <alignment horizontal="center" vertical="center"/>
    </xf>
    <xf numFmtId="0" fontId="79" fillId="0" borderId="27" xfId="5" applyFont="1" applyBorder="1" applyAlignment="1">
      <alignment horizontal="center" vertical="center"/>
    </xf>
    <xf numFmtId="0" fontId="82" fillId="16" borderId="17" xfId="5" applyFont="1" applyFill="1" applyBorder="1" applyAlignment="1">
      <alignment horizontal="left" vertical="center"/>
    </xf>
    <xf numFmtId="0" fontId="82" fillId="16" borderId="26" xfId="5" applyFont="1" applyFill="1" applyBorder="1" applyAlignment="1">
      <alignment horizontal="left" vertical="center"/>
    </xf>
    <xf numFmtId="0" fontId="79" fillId="0" borderId="17" xfId="5" applyFont="1" applyBorder="1" applyAlignment="1">
      <alignment horizontal="left" vertical="center"/>
    </xf>
    <xf numFmtId="0" fontId="79" fillId="0" borderId="26" xfId="5" applyFont="1" applyBorder="1" applyAlignment="1">
      <alignment horizontal="left" vertical="center"/>
    </xf>
    <xf numFmtId="0" fontId="84" fillId="17" borderId="17" xfId="5" applyFont="1" applyFill="1" applyBorder="1" applyAlignment="1">
      <alignment horizontal="left" vertical="center"/>
    </xf>
    <xf numFmtId="0" fontId="84" fillId="17" borderId="26" xfId="5" applyFont="1" applyFill="1" applyBorder="1" applyAlignment="1">
      <alignment horizontal="left" vertical="center"/>
    </xf>
    <xf numFmtId="0" fontId="79" fillId="0" borderId="5" xfId="5" applyFont="1" applyBorder="1" applyAlignment="1">
      <alignment horizontal="left" vertical="center"/>
    </xf>
    <xf numFmtId="0" fontId="20" fillId="13" borderId="24" xfId="0" applyFont="1" applyFill="1" applyBorder="1" applyAlignment="1">
      <alignment horizontal="center"/>
    </xf>
    <xf numFmtId="0" fontId="20" fillId="13" borderId="0" xfId="0" applyFont="1" applyFill="1" applyAlignment="1">
      <alignment horizontal="center"/>
    </xf>
  </cellXfs>
  <cellStyles count="16">
    <cellStyle name="Collegamento ipertestuale" xfId="11" builtinId="8"/>
    <cellStyle name="Migliaia" xfId="12" builtinId="3"/>
    <cellStyle name="Migliaia 2" xfId="8" xr:uid="{00000000-0005-0000-0000-000001000000}"/>
    <cellStyle name="Migliaia 2 2" xfId="14" xr:uid="{CF28170E-E480-410B-85FD-796A78534AF6}"/>
    <cellStyle name="Migliaia 3" xfId="15" xr:uid="{BD4DCA4D-43FA-41D3-A9CB-DDFFB268D7D7}"/>
    <cellStyle name="Normale" xfId="0" builtinId="0"/>
    <cellStyle name="Normale 2" xfId="2" xr:uid="{00000000-0005-0000-0000-000003000000}"/>
    <cellStyle name="Normale 2 2" xfId="3" xr:uid="{00000000-0005-0000-0000-000004000000}"/>
    <cellStyle name="Normale 3" xfId="4" xr:uid="{00000000-0005-0000-0000-000005000000}"/>
    <cellStyle name="Normale 4" xfId="5" xr:uid="{00000000-0005-0000-0000-000006000000}"/>
    <cellStyle name="Normale 5" xfId="6" xr:uid="{00000000-0005-0000-0000-000007000000}"/>
    <cellStyle name="Normale 6" xfId="13" xr:uid="{5AFB80F2-DBFE-4128-BA35-484C44DE6460}"/>
    <cellStyle name="Percentuale" xfId="1" builtinId="5"/>
    <cellStyle name="Percentuale 2" xfId="7" xr:uid="{00000000-0005-0000-0000-000009000000}"/>
    <cellStyle name="Percentuale 2 2" xfId="10" xr:uid="{00000000-0005-0000-0000-00000A000000}"/>
    <cellStyle name="Percentuale 3" xfId="9" xr:uid="{00000000-0005-0000-0000-00000B000000}"/>
  </cellStyles>
  <dxfs count="455">
    <dxf>
      <font>
        <strike val="0"/>
        <color theme="0"/>
      </font>
      <fill>
        <patternFill>
          <bgColor rgb="FFFF0000"/>
        </patternFill>
      </fill>
    </dxf>
    <dxf>
      <font>
        <strike val="0"/>
        <color theme="0"/>
      </font>
      <fill>
        <patternFill>
          <bgColor rgb="FFFF0000"/>
        </patternFill>
      </fill>
    </dxf>
    <dxf>
      <font>
        <strike val="0"/>
        <color theme="0"/>
      </font>
      <fill>
        <patternFill>
          <bgColor rgb="FFFF0000"/>
        </patternFill>
      </fill>
    </dxf>
    <dxf>
      <font>
        <strike val="0"/>
        <color theme="0"/>
      </font>
      <fill>
        <patternFill>
          <bgColor rgb="FFFF0000"/>
        </patternFill>
      </fill>
    </dxf>
    <dxf>
      <font>
        <strike val="0"/>
        <color theme="0"/>
      </font>
      <fill>
        <patternFill>
          <bgColor rgb="FFFF0000"/>
        </patternFill>
      </fill>
    </dxf>
    <dxf>
      <font>
        <strike val="0"/>
        <color theme="0"/>
      </font>
      <fill>
        <patternFill>
          <bgColor rgb="FFFF0000"/>
        </patternFill>
      </fill>
    </dxf>
    <dxf>
      <font>
        <strike val="0"/>
        <color theme="0" tint="-0.14996795556505021"/>
      </font>
      <border>
        <left/>
        <right/>
        <top/>
        <bottom/>
        <vertical/>
        <horizontal/>
      </border>
    </dxf>
    <dxf>
      <font>
        <strike/>
        <color rgb="FFD9D9D9"/>
      </font>
    </dxf>
    <dxf>
      <font>
        <strike/>
        <color theme="0" tint="-0.14996795556505021"/>
      </font>
    </dxf>
    <dxf>
      <font>
        <strike/>
        <color theme="0" tint="-0.14996795556505021"/>
      </font>
    </dxf>
    <dxf>
      <font>
        <strike/>
        <color theme="0" tint="-0.14996795556505021"/>
      </font>
    </dxf>
    <dxf>
      <font>
        <strike/>
        <color theme="0" tint="-0.14996795556505021"/>
      </font>
    </dxf>
    <dxf>
      <font>
        <color theme="0"/>
      </font>
      <fill>
        <patternFill>
          <bgColor theme="0"/>
        </patternFill>
      </fill>
      <border>
        <left style="thin">
          <color theme="0"/>
        </left>
        <right style="thin">
          <color theme="0"/>
        </right>
        <top style="thin">
          <color theme="0"/>
        </top>
        <bottom style="thin">
          <color theme="0"/>
        </bottom>
        <vertical/>
        <horizontal/>
      </border>
    </dxf>
    <dxf>
      <font>
        <strike/>
        <color theme="0" tint="-0.14996795556505021"/>
      </font>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color theme="0" tint="-0.14996795556505021"/>
      </font>
    </dxf>
    <dxf>
      <font>
        <strike/>
        <color theme="0" tint="-0.24994659260841701"/>
      </font>
    </dxf>
    <dxf>
      <font>
        <color theme="9" tint="0.79998168889431442"/>
      </font>
    </dxf>
    <dxf>
      <border>
        <left/>
        <right/>
        <top/>
        <bottom/>
        <vertical/>
        <horizontal/>
      </border>
    </dxf>
    <dxf>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9" tint="0.79998168889431442"/>
        </patternFill>
      </fill>
    </dxf>
    <dxf>
      <font>
        <color theme="0" tint="-0.14996795556505021"/>
      </font>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right/>
        <top/>
        <bottom/>
        <vertical/>
        <horizontal/>
      </border>
    </dxf>
    <dxf>
      <font>
        <color theme="0" tint="-0.14996795556505021"/>
      </font>
    </dxf>
    <dxf>
      <border>
        <left/>
        <right/>
        <top/>
        <bottom/>
        <vertical/>
        <horizontal/>
      </border>
    </dxf>
    <dxf>
      <font>
        <color theme="0" tint="-0.14996795556505021"/>
      </font>
    </dxf>
    <dxf>
      <font>
        <color theme="0" tint="-0.14996795556505021"/>
      </font>
    </dxf>
    <dxf>
      <font>
        <color theme="0" tint="-0.14996795556505021"/>
      </font>
    </dxf>
    <dxf>
      <font>
        <b/>
        <i val="0"/>
        <color theme="9" tint="-0.499984740745262"/>
      </font>
    </dxf>
    <dxf>
      <font>
        <strike val="0"/>
        <color theme="0" tint="-0.14990691854609822"/>
      </font>
      <fill>
        <patternFill>
          <fgColor theme="0"/>
          <bgColor theme="0"/>
        </patternFill>
      </fill>
      <border>
        <left/>
        <right/>
        <top/>
        <bottom/>
      </border>
    </dxf>
    <dxf>
      <font>
        <strike val="0"/>
        <color theme="0" tint="-0.14990691854609822"/>
      </font>
      <fill>
        <patternFill>
          <bgColor theme="0"/>
        </patternFill>
      </fill>
    </dxf>
    <dxf>
      <font>
        <color theme="0" tint="-0.14996795556505021"/>
      </font>
    </dxf>
    <dxf>
      <font>
        <color theme="0" tint="-0.14996795556505021"/>
      </font>
    </dxf>
    <dxf>
      <font>
        <strike val="0"/>
        <color theme="0" tint="-0.14996795556505021"/>
      </font>
      <border>
        <left/>
        <right/>
        <top/>
        <bottom/>
        <vertical/>
        <horizontal/>
      </border>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65" formatCode="0.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65" formatCode="0.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1" formatCode="0"/>
      <fill>
        <patternFill patternType="solid">
          <fgColor indexed="64"/>
          <bgColor rgb="FF99FF99"/>
        </patternFill>
      </fill>
      <alignment horizontal="right" vertical="center" textRotation="0" wrapText="0" indent="0" justifyLastLine="0" shrinkToFit="0" readingOrder="0"/>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fill>
        <patternFill patternType="solid">
          <fgColor indexed="64"/>
          <bgColor theme="9" tint="0.39997558519241921"/>
        </patternFill>
      </fill>
    </dxf>
    <dxf>
      <numFmt numFmtId="3" formatCode="#,##0"/>
    </dxf>
    <dxf>
      <numFmt numFmtId="3" formatCode="#,##0"/>
    </dxf>
    <dxf>
      <numFmt numFmtId="3" formatCode="#,##0"/>
    </dxf>
    <dxf>
      <numFmt numFmtId="3" formatCode="#,##0"/>
    </dxf>
    <dxf>
      <numFmt numFmtId="3" formatCode="#,##0"/>
    </dxf>
    <dxf>
      <numFmt numFmtId="3" formatCode="#,##0"/>
    </dxf>
    <dxf>
      <font>
        <strike val="0"/>
        <outline val="0"/>
        <shadow val="0"/>
        <u val="none"/>
        <vertAlign val="baseline"/>
        <color theme="1"/>
      </font>
      <fill>
        <patternFill patternType="solid">
          <fgColor indexed="64"/>
          <bgColor rgb="FFFFFF00"/>
        </patternFill>
      </fill>
    </dxf>
    <dxf>
      <numFmt numFmtId="1" formatCode="0"/>
    </dxf>
    <dxf>
      <numFmt numFmtId="1" formatCode="0"/>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numFmt numFmtId="2" formatCode="0.00"/>
    </dxf>
    <dxf>
      <numFmt numFmtId="2" formatCode="0.00"/>
    </dxf>
    <dxf>
      <numFmt numFmtId="2" formatCode="0.00"/>
    </dxf>
    <dxf>
      <numFmt numFmtId="2" formatCode="0.00"/>
    </dxf>
    <dxf>
      <numFmt numFmtId="2" formatCode="0.00"/>
    </dxf>
    <dxf>
      <numFmt numFmtId="2" formatCode="0.00"/>
    </dxf>
    <dxf>
      <numFmt numFmtId="1" formatCode="0"/>
    </dxf>
    <dxf>
      <numFmt numFmtId="1" formatCode="0"/>
    </dxf>
    <dxf>
      <numFmt numFmtId="1" formatCode="0"/>
    </dxf>
    <dxf>
      <numFmt numFmtId="1" formatCode="0"/>
    </dxf>
    <dxf>
      <numFmt numFmtId="1" formatCode="0"/>
    </dxf>
    <dxf>
      <numFmt numFmtId="1"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30" formatCode="@"/>
    </dxf>
    <dxf>
      <numFmt numFmtId="30" formatCode="@"/>
    </dxf>
    <dxf>
      <border outline="0">
        <right style="thin">
          <color indexed="64"/>
        </right>
        <top style="thin">
          <color indexed="64"/>
        </top>
      </border>
    </dxf>
    <dxf>
      <font>
        <b/>
        <i val="0"/>
        <strike val="0"/>
        <condense val="0"/>
        <extend val="0"/>
        <outline val="0"/>
        <shadow val="0"/>
        <u val="none"/>
        <vertAlign val="baseline"/>
        <sz val="9"/>
        <color theme="0"/>
        <name val="Arial"/>
        <family val="2"/>
        <scheme val="none"/>
      </font>
      <alignment horizontal="right" vertical="center" textRotation="0" wrapText="1" indent="0" justifyLastLine="0" shrinkToFit="0" readingOrder="0"/>
    </dxf>
  </dxfs>
  <tableStyles count="0" defaultTableStyle="TableStyleMedium9" defaultPivotStyle="PivotStyleLight16"/>
  <colors>
    <mruColors>
      <color rgb="FFFFCC00"/>
      <color rgb="FFBF5B09"/>
      <color rgb="FFFFCC99"/>
      <color rgb="FF66FF99"/>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I$23" lockText="1" noThreeD="1"/>
</file>

<file path=xl/ctrlProps/ctrlProp10.xml><?xml version="1.0" encoding="utf-8"?>
<formControlPr xmlns="http://schemas.microsoft.com/office/spreadsheetml/2009/9/main" objectType="CheckBox" fmlaLink="$I$146" lockText="1" noThreeD="1"/>
</file>

<file path=xl/ctrlProps/ctrlProp100.xml><?xml version="1.0" encoding="utf-8"?>
<formControlPr xmlns="http://schemas.microsoft.com/office/spreadsheetml/2009/9/main" objectType="CheckBox" fmlaLink="$J$20" noThreeD="1"/>
</file>

<file path=xl/ctrlProps/ctrlProp101.xml><?xml version="1.0" encoding="utf-8"?>
<formControlPr xmlns="http://schemas.microsoft.com/office/spreadsheetml/2009/9/main" objectType="CheckBox" fmlaLink="$J$21" noThreeD="1"/>
</file>

<file path=xl/ctrlProps/ctrlProp102.xml><?xml version="1.0" encoding="utf-8"?>
<formControlPr xmlns="http://schemas.microsoft.com/office/spreadsheetml/2009/9/main" objectType="CheckBox" fmlaLink="$K$14" noThreeD="1"/>
</file>

<file path=xl/ctrlProps/ctrlProp103.xml><?xml version="1.0" encoding="utf-8"?>
<formControlPr xmlns="http://schemas.microsoft.com/office/spreadsheetml/2009/9/main" objectType="CheckBox" fmlaLink="$K$15" noThreeD="1"/>
</file>

<file path=xl/ctrlProps/ctrlProp104.xml><?xml version="1.0" encoding="utf-8"?>
<formControlPr xmlns="http://schemas.microsoft.com/office/spreadsheetml/2009/9/main" objectType="CheckBox" fmlaLink="$K$16" noThreeD="1"/>
</file>

<file path=xl/ctrlProps/ctrlProp105.xml><?xml version="1.0" encoding="utf-8"?>
<formControlPr xmlns="http://schemas.microsoft.com/office/spreadsheetml/2009/9/main" objectType="CheckBox" fmlaLink="$K$17" noThreeD="1"/>
</file>

<file path=xl/ctrlProps/ctrlProp106.xml><?xml version="1.0" encoding="utf-8"?>
<formControlPr xmlns="http://schemas.microsoft.com/office/spreadsheetml/2009/9/main" objectType="CheckBox" fmlaLink="$K$18" noThreeD="1"/>
</file>

<file path=xl/ctrlProps/ctrlProp107.xml><?xml version="1.0" encoding="utf-8"?>
<formControlPr xmlns="http://schemas.microsoft.com/office/spreadsheetml/2009/9/main" objectType="CheckBox" fmlaLink="$K$19" noThreeD="1"/>
</file>

<file path=xl/ctrlProps/ctrlProp108.xml><?xml version="1.0" encoding="utf-8"?>
<formControlPr xmlns="http://schemas.microsoft.com/office/spreadsheetml/2009/9/main" objectType="CheckBox" fmlaLink="$K$20" noThreeD="1"/>
</file>

<file path=xl/ctrlProps/ctrlProp109.xml><?xml version="1.0" encoding="utf-8"?>
<formControlPr xmlns="http://schemas.microsoft.com/office/spreadsheetml/2009/9/main" objectType="CheckBox" fmlaLink="$K$21" noThreeD="1"/>
</file>

<file path=xl/ctrlProps/ctrlProp11.xml><?xml version="1.0" encoding="utf-8"?>
<formControlPr xmlns="http://schemas.microsoft.com/office/spreadsheetml/2009/9/main" objectType="CheckBox" fmlaLink="$K$171" lockText="1" noThreeD="1"/>
</file>

<file path=xl/ctrlProps/ctrlProp110.xml><?xml version="1.0" encoding="utf-8"?>
<formControlPr xmlns="http://schemas.microsoft.com/office/spreadsheetml/2009/9/main" objectType="CheckBox" fmlaLink="$L$14" noThreeD="1"/>
</file>

<file path=xl/ctrlProps/ctrlProp111.xml><?xml version="1.0" encoding="utf-8"?>
<formControlPr xmlns="http://schemas.microsoft.com/office/spreadsheetml/2009/9/main" objectType="CheckBox" fmlaLink="$L$15" noThreeD="1"/>
</file>

<file path=xl/ctrlProps/ctrlProp112.xml><?xml version="1.0" encoding="utf-8"?>
<formControlPr xmlns="http://schemas.microsoft.com/office/spreadsheetml/2009/9/main" objectType="CheckBox" fmlaLink="$L$16" noThreeD="1"/>
</file>

<file path=xl/ctrlProps/ctrlProp113.xml><?xml version="1.0" encoding="utf-8"?>
<formControlPr xmlns="http://schemas.microsoft.com/office/spreadsheetml/2009/9/main" objectType="CheckBox" fmlaLink="$L$17" noThreeD="1"/>
</file>

<file path=xl/ctrlProps/ctrlProp114.xml><?xml version="1.0" encoding="utf-8"?>
<formControlPr xmlns="http://schemas.microsoft.com/office/spreadsheetml/2009/9/main" objectType="CheckBox" fmlaLink="$L$18" noThreeD="1"/>
</file>

<file path=xl/ctrlProps/ctrlProp115.xml><?xml version="1.0" encoding="utf-8"?>
<formControlPr xmlns="http://schemas.microsoft.com/office/spreadsheetml/2009/9/main" objectType="CheckBox" fmlaLink="$L$19" noThreeD="1"/>
</file>

<file path=xl/ctrlProps/ctrlProp116.xml><?xml version="1.0" encoding="utf-8"?>
<formControlPr xmlns="http://schemas.microsoft.com/office/spreadsheetml/2009/9/main" objectType="CheckBox" fmlaLink="$L$20" noThreeD="1"/>
</file>

<file path=xl/ctrlProps/ctrlProp117.xml><?xml version="1.0" encoding="utf-8"?>
<formControlPr xmlns="http://schemas.microsoft.com/office/spreadsheetml/2009/9/main" objectType="CheckBox" fmlaLink="$L$21" noThreeD="1"/>
</file>

<file path=xl/ctrlProps/ctrlProp118.xml><?xml version="1.0" encoding="utf-8"?>
<formControlPr xmlns="http://schemas.microsoft.com/office/spreadsheetml/2009/9/main" objectType="CheckBox" fmlaLink="$I$9" noThreeD="1"/>
</file>

<file path=xl/ctrlProps/ctrlProp119.xml><?xml version="1.0" encoding="utf-8"?>
<formControlPr xmlns="http://schemas.microsoft.com/office/spreadsheetml/2009/9/main" objectType="CheckBox" fmlaLink="$K$9" noThreeD="1"/>
</file>

<file path=xl/ctrlProps/ctrlProp12.xml><?xml version="1.0" encoding="utf-8"?>
<formControlPr xmlns="http://schemas.microsoft.com/office/spreadsheetml/2009/9/main" objectType="CheckBox" fmlaLink="$K$170" lockText="1" noThreeD="1"/>
</file>

<file path=xl/ctrlProps/ctrlProp120.xml><?xml version="1.0" encoding="utf-8"?>
<formControlPr xmlns="http://schemas.microsoft.com/office/spreadsheetml/2009/9/main" objectType="CheckBox" fmlaLink="$H$45" lockText="1" noThreeD="1"/>
</file>

<file path=xl/ctrlProps/ctrlProp121.xml><?xml version="1.0" encoding="utf-8"?>
<formControlPr xmlns="http://schemas.microsoft.com/office/spreadsheetml/2009/9/main" objectType="CheckBox" fmlaLink="$H$46" lockText="1" noThreeD="1"/>
</file>

<file path=xl/ctrlProps/ctrlProp122.xml><?xml version="1.0" encoding="utf-8"?>
<formControlPr xmlns="http://schemas.microsoft.com/office/spreadsheetml/2009/9/main" objectType="CheckBox" fmlaLink="$H$47" lockText="1" noThreeD="1"/>
</file>

<file path=xl/ctrlProps/ctrlProp123.xml><?xml version="1.0" encoding="utf-8"?>
<formControlPr xmlns="http://schemas.microsoft.com/office/spreadsheetml/2009/9/main" objectType="CheckBox" fmlaLink="$H$48" lockText="1" noThreeD="1"/>
</file>

<file path=xl/ctrlProps/ctrlProp124.xml><?xml version="1.0" encoding="utf-8"?>
<formControlPr xmlns="http://schemas.microsoft.com/office/spreadsheetml/2009/9/main" objectType="CheckBox" fmlaLink="$H$49" lockText="1" noThreeD="1"/>
</file>

<file path=xl/ctrlProps/ctrlProp125.xml><?xml version="1.0" encoding="utf-8"?>
<formControlPr xmlns="http://schemas.microsoft.com/office/spreadsheetml/2009/9/main" objectType="CheckBox" fmlaLink="$H$50" lockText="1" noThreeD="1"/>
</file>

<file path=xl/ctrlProps/ctrlProp126.xml><?xml version="1.0" encoding="utf-8"?>
<formControlPr xmlns="http://schemas.microsoft.com/office/spreadsheetml/2009/9/main" objectType="CheckBox" fmlaLink="$H$51" lockText="1" noThreeD="1"/>
</file>

<file path=xl/ctrlProps/ctrlProp127.xml><?xml version="1.0" encoding="utf-8"?>
<formControlPr xmlns="http://schemas.microsoft.com/office/spreadsheetml/2009/9/main" objectType="CheckBox" fmlaLink="$H$52" lockText="1" noThreeD="1"/>
</file>

<file path=xl/ctrlProps/ctrlProp128.xml><?xml version="1.0" encoding="utf-8"?>
<formControlPr xmlns="http://schemas.microsoft.com/office/spreadsheetml/2009/9/main" objectType="CheckBox" fmlaLink="$H$53" lockText="1" noThreeD="1"/>
</file>

<file path=xl/ctrlProps/ctrlProp129.xml><?xml version="1.0" encoding="utf-8"?>
<formControlPr xmlns="http://schemas.microsoft.com/office/spreadsheetml/2009/9/main" objectType="CheckBox" fmlaLink="$H$54" lockText="1" noThreeD="1"/>
</file>

<file path=xl/ctrlProps/ctrlProp13.xml><?xml version="1.0" encoding="utf-8"?>
<formControlPr xmlns="http://schemas.microsoft.com/office/spreadsheetml/2009/9/main" objectType="CheckBox" fmlaLink="$K$173" lockText="1" noThreeD="1"/>
</file>

<file path=xl/ctrlProps/ctrlProp130.xml><?xml version="1.0" encoding="utf-8"?>
<formControlPr xmlns="http://schemas.microsoft.com/office/spreadsheetml/2009/9/main" objectType="CheckBox" fmlaLink="$H$55" lockText="1" noThreeD="1"/>
</file>

<file path=xl/ctrlProps/ctrlProp131.xml><?xml version="1.0" encoding="utf-8"?>
<formControlPr xmlns="http://schemas.microsoft.com/office/spreadsheetml/2009/9/main" objectType="CheckBox" fmlaLink="$H$56" lockText="1" noThreeD="1"/>
</file>

<file path=xl/ctrlProps/ctrlProp132.xml><?xml version="1.0" encoding="utf-8"?>
<formControlPr xmlns="http://schemas.microsoft.com/office/spreadsheetml/2009/9/main" objectType="CheckBox" fmlaLink="$H$57" lockText="1" noThreeD="1"/>
</file>

<file path=xl/ctrlProps/ctrlProp133.xml><?xml version="1.0" encoding="utf-8"?>
<formControlPr xmlns="http://schemas.microsoft.com/office/spreadsheetml/2009/9/main" objectType="CheckBox" fmlaLink="$H$58" lockText="1" noThreeD="1"/>
</file>

<file path=xl/ctrlProps/ctrlProp134.xml><?xml version="1.0" encoding="utf-8"?>
<formControlPr xmlns="http://schemas.microsoft.com/office/spreadsheetml/2009/9/main" objectType="CheckBox" fmlaLink="$H$59" lockText="1" noThreeD="1"/>
</file>

<file path=xl/ctrlProps/ctrlProp135.xml><?xml version="1.0" encoding="utf-8"?>
<formControlPr xmlns="http://schemas.microsoft.com/office/spreadsheetml/2009/9/main" objectType="CheckBox" fmlaLink="$H$60" lockText="1" noThreeD="1"/>
</file>

<file path=xl/ctrlProps/ctrlProp136.xml><?xml version="1.0" encoding="utf-8"?>
<formControlPr xmlns="http://schemas.microsoft.com/office/spreadsheetml/2009/9/main" objectType="CheckBox" fmlaLink="$H$61" lockText="1" noThreeD="1"/>
</file>

<file path=xl/ctrlProps/ctrlProp137.xml><?xml version="1.0" encoding="utf-8"?>
<formControlPr xmlns="http://schemas.microsoft.com/office/spreadsheetml/2009/9/main" objectType="CheckBox" fmlaLink="$H$62" lockText="1" noThreeD="1"/>
</file>

<file path=xl/ctrlProps/ctrlProp138.xml><?xml version="1.0" encoding="utf-8"?>
<formControlPr xmlns="http://schemas.microsoft.com/office/spreadsheetml/2009/9/main" objectType="CheckBox" fmlaLink="$H$63" lockText="1" noThreeD="1"/>
</file>

<file path=xl/ctrlProps/ctrlProp139.xml><?xml version="1.0" encoding="utf-8"?>
<formControlPr xmlns="http://schemas.microsoft.com/office/spreadsheetml/2009/9/main" objectType="CheckBox" fmlaLink="$H$38" lockText="1" noThreeD="1"/>
</file>

<file path=xl/ctrlProps/ctrlProp14.xml><?xml version="1.0" encoding="utf-8"?>
<formControlPr xmlns="http://schemas.microsoft.com/office/spreadsheetml/2009/9/main" objectType="CheckBox" fmlaLink="$K$176" lockText="1" noThreeD="1"/>
</file>

<file path=xl/ctrlProps/ctrlProp140.xml><?xml version="1.0" encoding="utf-8"?>
<formControlPr xmlns="http://schemas.microsoft.com/office/spreadsheetml/2009/9/main" objectType="CheckBox" fmlaLink="$H$39" lockText="1" noThreeD="1"/>
</file>

<file path=xl/ctrlProps/ctrlProp141.xml><?xml version="1.0" encoding="utf-8"?>
<formControlPr xmlns="http://schemas.microsoft.com/office/spreadsheetml/2009/9/main" objectType="CheckBox" fmlaLink="$H$40" lockText="1" noThreeD="1"/>
</file>

<file path=xl/ctrlProps/ctrlProp142.xml><?xml version="1.0" encoding="utf-8"?>
<formControlPr xmlns="http://schemas.microsoft.com/office/spreadsheetml/2009/9/main" objectType="CheckBox" fmlaLink="$H$37" lockText="1" noThreeD="1"/>
</file>

<file path=xl/ctrlProps/ctrlProp143.xml><?xml version="1.0" encoding="utf-8"?>
<formControlPr xmlns="http://schemas.microsoft.com/office/spreadsheetml/2009/9/main" objectType="CheckBox" fmlaLink="$I$82" noThreeD="1"/>
</file>

<file path=xl/ctrlProps/ctrlProp144.xml><?xml version="1.0" encoding="utf-8"?>
<formControlPr xmlns="http://schemas.microsoft.com/office/spreadsheetml/2009/9/main" objectType="CheckBox" fmlaLink="$K$82" noThreeD="1"/>
</file>

<file path=xl/ctrlProps/ctrlProp145.xml><?xml version="1.0" encoding="utf-8"?>
<formControlPr xmlns="http://schemas.microsoft.com/office/spreadsheetml/2009/9/main" objectType="CheckBox" fmlaLink="$F$14" lockText="1" noThreeD="1"/>
</file>

<file path=xl/ctrlProps/ctrlProp146.xml><?xml version="1.0" encoding="utf-8"?>
<formControlPr xmlns="http://schemas.microsoft.com/office/spreadsheetml/2009/9/main" objectType="CheckBox" fmlaLink="$F$15" lockText="1" noThreeD="1"/>
</file>

<file path=xl/ctrlProps/ctrlProp147.xml><?xml version="1.0" encoding="utf-8"?>
<formControlPr xmlns="http://schemas.microsoft.com/office/spreadsheetml/2009/9/main" objectType="CheckBox" fmlaLink="$J$14" lockText="1" noThreeD="1"/>
</file>

<file path=xl/ctrlProps/ctrlProp148.xml><?xml version="1.0" encoding="utf-8"?>
<formControlPr xmlns="http://schemas.microsoft.com/office/spreadsheetml/2009/9/main" objectType="CheckBox" fmlaLink="$J$15" lockText="1" noThreeD="1"/>
</file>

<file path=xl/ctrlProps/ctrlProp149.xml><?xml version="1.0" encoding="utf-8"?>
<formControlPr xmlns="http://schemas.microsoft.com/office/spreadsheetml/2009/9/main" objectType="CheckBox" fmlaLink="$L$69" lockText="1" noThreeD="1"/>
</file>

<file path=xl/ctrlProps/ctrlProp15.xml><?xml version="1.0" encoding="utf-8"?>
<formControlPr xmlns="http://schemas.microsoft.com/office/spreadsheetml/2009/9/main" objectType="CheckBox" fmlaLink="$K$174" lockText="1" noThreeD="1"/>
</file>

<file path=xl/ctrlProps/ctrlProp150.xml><?xml version="1.0" encoding="utf-8"?>
<formControlPr xmlns="http://schemas.microsoft.com/office/spreadsheetml/2009/9/main" objectType="CheckBox" fmlaLink="$N$69" lockText="1" noThreeD="1"/>
</file>

<file path=xl/ctrlProps/ctrlProp151.xml><?xml version="1.0" encoding="utf-8"?>
<formControlPr xmlns="http://schemas.microsoft.com/office/spreadsheetml/2009/9/main" objectType="CheckBox" fmlaLink="$H$72" lockText="1" noThreeD="1"/>
</file>

<file path=xl/ctrlProps/ctrlProp152.xml><?xml version="1.0" encoding="utf-8"?>
<formControlPr xmlns="http://schemas.microsoft.com/office/spreadsheetml/2009/9/main" objectType="CheckBox" fmlaLink="$H$74" lockText="1" noThreeD="1"/>
</file>

<file path=xl/ctrlProps/ctrlProp153.xml><?xml version="1.0" encoding="utf-8"?>
<formControlPr xmlns="http://schemas.microsoft.com/office/spreadsheetml/2009/9/main" objectType="CheckBox" fmlaLink="$H$76" lockText="1" noThreeD="1"/>
</file>

<file path=xl/ctrlProps/ctrlProp154.xml><?xml version="1.0" encoding="utf-8"?>
<formControlPr xmlns="http://schemas.microsoft.com/office/spreadsheetml/2009/9/main" objectType="CheckBox" fmlaLink="$H$78" lockText="1" noThreeD="1"/>
</file>

<file path=xl/ctrlProps/ctrlProp155.xml><?xml version="1.0" encoding="utf-8"?>
<formControlPr xmlns="http://schemas.microsoft.com/office/spreadsheetml/2009/9/main" objectType="CheckBox" fmlaLink="$L$113" lockText="1" noThreeD="1"/>
</file>

<file path=xl/ctrlProps/ctrlProp156.xml><?xml version="1.0" encoding="utf-8"?>
<formControlPr xmlns="http://schemas.microsoft.com/office/spreadsheetml/2009/9/main" objectType="CheckBox" fmlaLink="$L$114" lockText="1" noThreeD="1"/>
</file>

<file path=xl/ctrlProps/ctrlProp157.xml><?xml version="1.0" encoding="utf-8"?>
<formControlPr xmlns="http://schemas.microsoft.com/office/spreadsheetml/2009/9/main" objectType="CheckBox" fmlaLink="$L$115" lockText="1" noThreeD="1"/>
</file>

<file path=xl/ctrlProps/ctrlProp158.xml><?xml version="1.0" encoding="utf-8"?>
<formControlPr xmlns="http://schemas.microsoft.com/office/spreadsheetml/2009/9/main" objectType="CheckBox" fmlaLink="$J$122" lockText="1" noThreeD="1"/>
</file>

<file path=xl/ctrlProps/ctrlProp159.xml><?xml version="1.0" encoding="utf-8"?>
<formControlPr xmlns="http://schemas.microsoft.com/office/spreadsheetml/2009/9/main" objectType="CheckBox" fmlaLink="$L$122" lockText="1" noThreeD="1"/>
</file>

<file path=xl/ctrlProps/ctrlProp16.xml><?xml version="1.0" encoding="utf-8"?>
<formControlPr xmlns="http://schemas.microsoft.com/office/spreadsheetml/2009/9/main" objectType="CheckBox" fmlaLink="$K$172" lockText="1" noThreeD="1"/>
</file>

<file path=xl/ctrlProps/ctrlProp160.xml><?xml version="1.0" encoding="utf-8"?>
<formControlPr xmlns="http://schemas.microsoft.com/office/spreadsheetml/2009/9/main" objectType="CheckBox" fmlaLink="$J$123" lockText="1" noThreeD="1"/>
</file>

<file path=xl/ctrlProps/ctrlProp161.xml><?xml version="1.0" encoding="utf-8"?>
<formControlPr xmlns="http://schemas.microsoft.com/office/spreadsheetml/2009/9/main" objectType="CheckBox" fmlaLink="$L$123" lockText="1" noThreeD="1"/>
</file>

<file path=xl/ctrlProps/ctrlProp162.xml><?xml version="1.0" encoding="utf-8"?>
<formControlPr xmlns="http://schemas.microsoft.com/office/spreadsheetml/2009/9/main" objectType="CheckBox" fmlaLink="$J$124" lockText="1" noThreeD="1"/>
</file>

<file path=xl/ctrlProps/ctrlProp163.xml><?xml version="1.0" encoding="utf-8"?>
<formControlPr xmlns="http://schemas.microsoft.com/office/spreadsheetml/2009/9/main" objectType="CheckBox" fmlaLink="$L$124" lockText="1" noThreeD="1"/>
</file>

<file path=xl/ctrlProps/ctrlProp164.xml><?xml version="1.0" encoding="utf-8"?>
<formControlPr xmlns="http://schemas.microsoft.com/office/spreadsheetml/2009/9/main" objectType="CheckBox" fmlaLink="$J$142" lockText="1" noThreeD="1"/>
</file>

<file path=xl/ctrlProps/ctrlProp165.xml><?xml version="1.0" encoding="utf-8"?>
<formControlPr xmlns="http://schemas.microsoft.com/office/spreadsheetml/2009/9/main" objectType="CheckBox" fmlaLink="$L$142" lockText="1" noThreeD="1"/>
</file>

<file path=xl/ctrlProps/ctrlProp166.xml><?xml version="1.0" encoding="utf-8"?>
<formControlPr xmlns="http://schemas.microsoft.com/office/spreadsheetml/2009/9/main" objectType="CheckBox" fmlaLink="$J$143" lockText="1" noThreeD="1"/>
</file>

<file path=xl/ctrlProps/ctrlProp167.xml><?xml version="1.0" encoding="utf-8"?>
<formControlPr xmlns="http://schemas.microsoft.com/office/spreadsheetml/2009/9/main" objectType="CheckBox" fmlaLink="$L$143" lockText="1" noThreeD="1"/>
</file>

<file path=xl/ctrlProps/ctrlProp168.xml><?xml version="1.0" encoding="utf-8"?>
<formControlPr xmlns="http://schemas.microsoft.com/office/spreadsheetml/2009/9/main" objectType="CheckBox" fmlaLink="$J$144" lockText="1" noThreeD="1"/>
</file>

<file path=xl/ctrlProps/ctrlProp169.xml><?xml version="1.0" encoding="utf-8"?>
<formControlPr xmlns="http://schemas.microsoft.com/office/spreadsheetml/2009/9/main" objectType="CheckBox" fmlaLink="$L$144" lockText="1" noThreeD="1"/>
</file>

<file path=xl/ctrlProps/ctrlProp17.xml><?xml version="1.0" encoding="utf-8"?>
<formControlPr xmlns="http://schemas.microsoft.com/office/spreadsheetml/2009/9/main" objectType="CheckBox" fmlaLink="$G$232" lockText="1" noThreeD="1"/>
</file>

<file path=xl/ctrlProps/ctrlProp170.xml><?xml version="1.0" encoding="utf-8"?>
<formControlPr xmlns="http://schemas.microsoft.com/office/spreadsheetml/2009/9/main" objectType="CheckBox" fmlaLink="$H$193" lockText="1" noThreeD="1"/>
</file>

<file path=xl/ctrlProps/ctrlProp171.xml><?xml version="1.0" encoding="utf-8"?>
<formControlPr xmlns="http://schemas.microsoft.com/office/spreadsheetml/2009/9/main" objectType="CheckBox" fmlaLink="$J$193" lockText="1" noThreeD="1"/>
</file>

<file path=xl/ctrlProps/ctrlProp172.xml><?xml version="1.0" encoding="utf-8"?>
<formControlPr xmlns="http://schemas.microsoft.com/office/spreadsheetml/2009/9/main" objectType="CheckBox" fmlaLink="$H$192" lockText="1" noThreeD="1"/>
</file>

<file path=xl/ctrlProps/ctrlProp173.xml><?xml version="1.0" encoding="utf-8"?>
<formControlPr xmlns="http://schemas.microsoft.com/office/spreadsheetml/2009/9/main" objectType="CheckBox" fmlaLink="$J$192" lockText="1" noThreeD="1"/>
</file>

<file path=xl/ctrlProps/ctrlProp174.xml><?xml version="1.0" encoding="utf-8"?>
<formControlPr xmlns="http://schemas.microsoft.com/office/spreadsheetml/2009/9/main" objectType="CheckBox" fmlaLink="$G$203" lockText="1" noThreeD="1"/>
</file>

<file path=xl/ctrlProps/ctrlProp175.xml><?xml version="1.0" encoding="utf-8"?>
<formControlPr xmlns="http://schemas.microsoft.com/office/spreadsheetml/2009/9/main" objectType="CheckBox" fmlaLink="$G$204" lockText="1" noThreeD="1"/>
</file>

<file path=xl/ctrlProps/ctrlProp176.xml><?xml version="1.0" encoding="utf-8"?>
<formControlPr xmlns="http://schemas.microsoft.com/office/spreadsheetml/2009/9/main" objectType="CheckBox" fmlaLink="$G$205" lockText="1" noThreeD="1"/>
</file>

<file path=xl/ctrlProps/ctrlProp177.xml><?xml version="1.0" encoding="utf-8"?>
<formControlPr xmlns="http://schemas.microsoft.com/office/spreadsheetml/2009/9/main" objectType="CheckBox" fmlaLink="$G$206" lockText="1" noThreeD="1"/>
</file>

<file path=xl/ctrlProps/ctrlProp178.xml><?xml version="1.0" encoding="utf-8"?>
<formControlPr xmlns="http://schemas.microsoft.com/office/spreadsheetml/2009/9/main" objectType="CheckBox" fmlaLink="$G$207" lockText="1" noThreeD="1"/>
</file>

<file path=xl/ctrlProps/ctrlProp179.xml><?xml version="1.0" encoding="utf-8"?>
<formControlPr xmlns="http://schemas.microsoft.com/office/spreadsheetml/2009/9/main" objectType="CheckBox" fmlaLink="$G$208" lockText="1" noThreeD="1"/>
</file>

<file path=xl/ctrlProps/ctrlProp18.xml><?xml version="1.0" encoding="utf-8"?>
<formControlPr xmlns="http://schemas.microsoft.com/office/spreadsheetml/2009/9/main" objectType="CheckBox" fmlaLink="$G$235" lockText="1" noThreeD="1"/>
</file>

<file path=xl/ctrlProps/ctrlProp180.xml><?xml version="1.0" encoding="utf-8"?>
<formControlPr xmlns="http://schemas.microsoft.com/office/spreadsheetml/2009/9/main" objectType="CheckBox" fmlaLink="$G$209" lockText="1" noThreeD="1"/>
</file>

<file path=xl/ctrlProps/ctrlProp181.xml><?xml version="1.0" encoding="utf-8"?>
<formControlPr xmlns="http://schemas.microsoft.com/office/spreadsheetml/2009/9/main" objectType="CheckBox" fmlaLink="$G$210" lockText="1" noThreeD="1"/>
</file>

<file path=xl/ctrlProps/ctrlProp182.xml><?xml version="1.0" encoding="utf-8"?>
<formControlPr xmlns="http://schemas.microsoft.com/office/spreadsheetml/2009/9/main" objectType="CheckBox" fmlaLink="$G$211" lockText="1" noThreeD="1"/>
</file>

<file path=xl/ctrlProps/ctrlProp183.xml><?xml version="1.0" encoding="utf-8"?>
<formControlPr xmlns="http://schemas.microsoft.com/office/spreadsheetml/2009/9/main" objectType="CheckBox" fmlaLink="$G$212" lockText="1" noThreeD="1"/>
</file>

<file path=xl/ctrlProps/ctrlProp184.xml><?xml version="1.0" encoding="utf-8"?>
<formControlPr xmlns="http://schemas.microsoft.com/office/spreadsheetml/2009/9/main" objectType="CheckBox" fmlaLink="$G$213" lockText="1" noThreeD="1"/>
</file>

<file path=xl/ctrlProps/ctrlProp185.xml><?xml version="1.0" encoding="utf-8"?>
<formControlPr xmlns="http://schemas.microsoft.com/office/spreadsheetml/2009/9/main" objectType="CheckBox" fmlaLink="$H$155" lockText="1" noThreeD="1"/>
</file>

<file path=xl/ctrlProps/ctrlProp186.xml><?xml version="1.0" encoding="utf-8"?>
<formControlPr xmlns="http://schemas.microsoft.com/office/spreadsheetml/2009/9/main" objectType="CheckBox" fmlaLink="$J$155" lockText="1" noThreeD="1"/>
</file>

<file path=xl/ctrlProps/ctrlProp187.xml><?xml version="1.0" encoding="utf-8"?>
<formControlPr xmlns="http://schemas.microsoft.com/office/spreadsheetml/2009/9/main" objectType="CheckBox" fmlaLink="$M$185" lockText="1" noThreeD="1"/>
</file>

<file path=xl/ctrlProps/ctrlProp188.xml><?xml version="1.0" encoding="utf-8"?>
<formControlPr xmlns="http://schemas.microsoft.com/office/spreadsheetml/2009/9/main" objectType="CheckBox" fmlaLink="$O$185" lockText="1" noThreeD="1"/>
</file>

<file path=xl/ctrlProps/ctrlProp189.xml><?xml version="1.0" encoding="utf-8"?>
<formControlPr xmlns="http://schemas.microsoft.com/office/spreadsheetml/2009/9/main" objectType="CheckBox" fmlaLink="$K$153" lockText="1" noThreeD="1"/>
</file>

<file path=xl/ctrlProps/ctrlProp19.xml><?xml version="1.0" encoding="utf-8"?>
<formControlPr xmlns="http://schemas.microsoft.com/office/spreadsheetml/2009/9/main" objectType="CheckBox" fmlaLink="$G$236" lockText="1" noThreeD="1"/>
</file>

<file path=xl/ctrlProps/ctrlProp190.xml><?xml version="1.0" encoding="utf-8"?>
<formControlPr xmlns="http://schemas.microsoft.com/office/spreadsheetml/2009/9/main" objectType="CheckBox" fmlaLink="$M$153" lockText="1" noThreeD="1"/>
</file>

<file path=xl/ctrlProps/ctrlProp191.xml><?xml version="1.0" encoding="utf-8"?>
<formControlPr xmlns="http://schemas.microsoft.com/office/spreadsheetml/2009/9/main" objectType="CheckBox" fmlaLink="$J$148" lockText="1" noThreeD="1"/>
</file>

<file path=xl/ctrlProps/ctrlProp192.xml><?xml version="1.0" encoding="utf-8"?>
<formControlPr xmlns="http://schemas.microsoft.com/office/spreadsheetml/2009/9/main" objectType="CheckBox" fmlaLink="$L$148" lockText="1" noThreeD="1"/>
</file>

<file path=xl/ctrlProps/ctrlProp193.xml><?xml version="1.0" encoding="utf-8"?>
<formControlPr xmlns="http://schemas.microsoft.com/office/spreadsheetml/2009/9/main" objectType="CheckBox" fmlaLink="$P$103" lockText="1" noThreeD="1"/>
</file>

<file path=xl/ctrlProps/ctrlProp194.xml><?xml version="1.0" encoding="utf-8"?>
<formControlPr xmlns="http://schemas.microsoft.com/office/spreadsheetml/2009/9/main" objectType="CheckBox" fmlaLink="$R$103" lockText="1" noThreeD="1"/>
</file>

<file path=xl/ctrlProps/ctrlProp195.xml><?xml version="1.0" encoding="utf-8"?>
<formControlPr xmlns="http://schemas.microsoft.com/office/spreadsheetml/2009/9/main" objectType="CheckBox" fmlaLink="$L$116" lockText="1" noThreeD="1"/>
</file>

<file path=xl/ctrlProps/ctrlProp196.xml><?xml version="1.0" encoding="utf-8"?>
<formControlPr xmlns="http://schemas.microsoft.com/office/spreadsheetml/2009/9/main" objectType="CheckBox" fmlaLink="$M$259" lockText="1" noThreeD="1"/>
</file>

<file path=xl/ctrlProps/ctrlProp197.xml><?xml version="1.0" encoding="utf-8"?>
<formControlPr xmlns="http://schemas.microsoft.com/office/spreadsheetml/2009/9/main" objectType="CheckBox" fmlaLink="$O$259" lockText="1" noThreeD="1"/>
</file>

<file path=xl/ctrlProps/ctrlProp198.xml><?xml version="1.0" encoding="utf-8"?>
<formControlPr xmlns="http://schemas.microsoft.com/office/spreadsheetml/2009/9/main" objectType="CheckBox" fmlaLink="$P$105" lockText="1" noThreeD="1"/>
</file>

<file path=xl/ctrlProps/ctrlProp199.xml><?xml version="1.0" encoding="utf-8"?>
<formControlPr xmlns="http://schemas.microsoft.com/office/spreadsheetml/2009/9/main" objectType="CheckBox" fmlaLink="$R$105" lockText="1" noThreeD="1"/>
</file>

<file path=xl/ctrlProps/ctrlProp2.xml><?xml version="1.0" encoding="utf-8"?>
<formControlPr xmlns="http://schemas.microsoft.com/office/spreadsheetml/2009/9/main" objectType="CheckBox" fmlaLink="$K$23" lockText="1" noThreeD="1"/>
</file>

<file path=xl/ctrlProps/ctrlProp20.xml><?xml version="1.0" encoding="utf-8"?>
<formControlPr xmlns="http://schemas.microsoft.com/office/spreadsheetml/2009/9/main" objectType="CheckBox" fmlaLink="$G$238" lockText="1" noThreeD="1"/>
</file>

<file path=xl/ctrlProps/ctrlProp200.xml><?xml version="1.0" encoding="utf-8"?>
<formControlPr xmlns="http://schemas.microsoft.com/office/spreadsheetml/2009/9/main" objectType="CheckBox" fmlaLink="$M$81" lockText="1" noThreeD="1"/>
</file>

<file path=xl/ctrlProps/ctrlProp201.xml><?xml version="1.0" encoding="utf-8"?>
<formControlPr xmlns="http://schemas.microsoft.com/office/spreadsheetml/2009/9/main" objectType="CheckBox" fmlaLink="$O$81" lockText="1" noThreeD="1"/>
</file>

<file path=xl/ctrlProps/ctrlProp202.xml><?xml version="1.0" encoding="utf-8"?>
<formControlPr xmlns="http://schemas.microsoft.com/office/spreadsheetml/2009/9/main" objectType="CheckBox" fmlaLink="$L$83" lockText="1" noThreeD="1"/>
</file>

<file path=xl/ctrlProps/ctrlProp203.xml><?xml version="1.0" encoding="utf-8"?>
<formControlPr xmlns="http://schemas.microsoft.com/office/spreadsheetml/2009/9/main" objectType="CheckBox" fmlaLink="$N$83" lockText="1" noThreeD="1"/>
</file>

<file path=xl/ctrlProps/ctrlProp21.xml><?xml version="1.0" encoding="utf-8"?>
<formControlPr xmlns="http://schemas.microsoft.com/office/spreadsheetml/2009/9/main" objectType="CheckBox" fmlaLink="$G$239" lockText="1" noThreeD="1"/>
</file>

<file path=xl/ctrlProps/ctrlProp22.xml><?xml version="1.0" encoding="utf-8"?>
<formControlPr xmlns="http://schemas.microsoft.com/office/spreadsheetml/2009/9/main" objectType="CheckBox" fmlaLink="$G$240" lockText="1" noThreeD="1"/>
</file>

<file path=xl/ctrlProps/ctrlProp23.xml><?xml version="1.0" encoding="utf-8"?>
<formControlPr xmlns="http://schemas.microsoft.com/office/spreadsheetml/2009/9/main" objectType="CheckBox" fmlaLink="$G$241" lockText="1" noThreeD="1"/>
</file>

<file path=xl/ctrlProps/ctrlProp24.xml><?xml version="1.0" encoding="utf-8"?>
<formControlPr xmlns="http://schemas.microsoft.com/office/spreadsheetml/2009/9/main" objectType="CheckBox" fmlaLink="$G$242" lockText="1" noThreeD="1"/>
</file>

<file path=xl/ctrlProps/ctrlProp25.xml><?xml version="1.0" encoding="utf-8"?>
<formControlPr xmlns="http://schemas.microsoft.com/office/spreadsheetml/2009/9/main" objectType="CheckBox" fmlaLink="$G$233" lockText="1" noThreeD="1"/>
</file>

<file path=xl/ctrlProps/ctrlProp26.xml><?xml version="1.0" encoding="utf-8"?>
<formControlPr xmlns="http://schemas.microsoft.com/office/spreadsheetml/2009/9/main" objectType="CheckBox" fmlaLink="$G$234" lockText="1" noThreeD="1"/>
</file>

<file path=xl/ctrlProps/ctrlProp27.xml><?xml version="1.0" encoding="utf-8"?>
<formControlPr xmlns="http://schemas.microsoft.com/office/spreadsheetml/2009/9/main" objectType="CheckBox" fmlaLink="$G$237" lockText="1" noThreeD="1"/>
</file>

<file path=xl/ctrlProps/ctrlProp28.xml><?xml version="1.0" encoding="utf-8"?>
<formControlPr xmlns="http://schemas.microsoft.com/office/spreadsheetml/2009/9/main" objectType="CheckBox" fmlaLink="$K$175" lockText="1" noThreeD="1"/>
</file>

<file path=xl/ctrlProps/ctrlProp29.xml><?xml version="1.0" encoding="utf-8"?>
<formControlPr xmlns="http://schemas.microsoft.com/office/spreadsheetml/2009/9/main" objectType="CheckBox" fmlaLink="$K$181" lockText="1" noThreeD="1"/>
</file>

<file path=xl/ctrlProps/ctrlProp3.xml><?xml version="1.0" encoding="utf-8"?>
<formControlPr xmlns="http://schemas.microsoft.com/office/spreadsheetml/2009/9/main" objectType="CheckBox" fmlaLink="$E$27" lockText="1" noThreeD="1"/>
</file>

<file path=xl/ctrlProps/ctrlProp30.xml><?xml version="1.0" encoding="utf-8"?>
<formControlPr xmlns="http://schemas.microsoft.com/office/spreadsheetml/2009/9/main" objectType="CheckBox" fmlaLink="$K$182" lockText="1" noThreeD="1"/>
</file>

<file path=xl/ctrlProps/ctrlProp31.xml><?xml version="1.0" encoding="utf-8"?>
<formControlPr xmlns="http://schemas.microsoft.com/office/spreadsheetml/2009/9/main" objectType="CheckBox" fmlaLink="$K$183" lockText="1" noThreeD="1"/>
</file>

<file path=xl/ctrlProps/ctrlProp32.xml><?xml version="1.0" encoding="utf-8"?>
<formControlPr xmlns="http://schemas.microsoft.com/office/spreadsheetml/2009/9/main" objectType="CheckBox" fmlaLink="$K$184" lockText="1" noThreeD="1"/>
</file>

<file path=xl/ctrlProps/ctrlProp33.xml><?xml version="1.0" encoding="utf-8"?>
<formControlPr xmlns="http://schemas.microsoft.com/office/spreadsheetml/2009/9/main" objectType="CheckBox" fmlaLink="$I$222" lockText="1" noThreeD="1"/>
</file>

<file path=xl/ctrlProps/ctrlProp34.xml><?xml version="1.0" encoding="utf-8"?>
<formControlPr xmlns="http://schemas.microsoft.com/office/spreadsheetml/2009/9/main" objectType="CheckBox" fmlaLink="$K$222" lockText="1" noThreeD="1"/>
</file>

<file path=xl/ctrlProps/ctrlProp35.xml><?xml version="1.0" encoding="utf-8"?>
<formControlPr xmlns="http://schemas.microsoft.com/office/spreadsheetml/2009/9/main" objectType="CheckBox" fmlaLink="$K$199" lockText="1" noThreeD="1"/>
</file>

<file path=xl/ctrlProps/ctrlProp36.xml><?xml version="1.0" encoding="utf-8"?>
<formControlPr xmlns="http://schemas.microsoft.com/office/spreadsheetml/2009/9/main" objectType="CheckBox" fmlaLink="$K$200" lockText="1" noThreeD="1"/>
</file>

<file path=xl/ctrlProps/ctrlProp37.xml><?xml version="1.0" encoding="utf-8"?>
<formControlPr xmlns="http://schemas.microsoft.com/office/spreadsheetml/2009/9/main" objectType="CheckBox" fmlaLink="$K$201" lockText="1" noThreeD="1"/>
</file>

<file path=xl/ctrlProps/ctrlProp38.xml><?xml version="1.0" encoding="utf-8"?>
<formControlPr xmlns="http://schemas.microsoft.com/office/spreadsheetml/2009/9/main" objectType="CheckBox" fmlaLink="$K$204" lockText="1" noThreeD="1"/>
</file>

<file path=xl/ctrlProps/ctrlProp39.xml><?xml version="1.0" encoding="utf-8"?>
<formControlPr xmlns="http://schemas.microsoft.com/office/spreadsheetml/2009/9/main" objectType="CheckBox" fmlaLink="$K$205" lockText="1" noThreeD="1"/>
</file>

<file path=xl/ctrlProps/ctrlProp4.xml><?xml version="1.0" encoding="utf-8"?>
<formControlPr xmlns="http://schemas.microsoft.com/office/spreadsheetml/2009/9/main" objectType="CheckBox" fmlaLink="$E$29" lockText="1" noThreeD="1"/>
</file>

<file path=xl/ctrlProps/ctrlProp40.xml><?xml version="1.0" encoding="utf-8"?>
<formControlPr xmlns="http://schemas.microsoft.com/office/spreadsheetml/2009/9/main" objectType="CheckBox" fmlaLink="$K$206" lockText="1" noThreeD="1"/>
</file>

<file path=xl/ctrlProps/ctrlProp41.xml><?xml version="1.0" encoding="utf-8"?>
<formControlPr xmlns="http://schemas.microsoft.com/office/spreadsheetml/2009/9/main" objectType="CheckBox" fmlaLink="$K$207" lockText="1" noThreeD="1"/>
</file>

<file path=xl/ctrlProps/ctrlProp42.xml><?xml version="1.0" encoding="utf-8"?>
<formControlPr xmlns="http://schemas.microsoft.com/office/spreadsheetml/2009/9/main" objectType="CheckBox" fmlaLink="$K$211" lockText="1" noThreeD="1"/>
</file>

<file path=xl/ctrlProps/ctrlProp43.xml><?xml version="1.0" encoding="utf-8"?>
<formControlPr xmlns="http://schemas.microsoft.com/office/spreadsheetml/2009/9/main" objectType="CheckBox" fmlaLink="$K$212" lockText="1" noThreeD="1"/>
</file>

<file path=xl/ctrlProps/ctrlProp44.xml><?xml version="1.0" encoding="utf-8"?>
<formControlPr xmlns="http://schemas.microsoft.com/office/spreadsheetml/2009/9/main" objectType="CheckBox" fmlaLink="$K$213" lockText="1" noThreeD="1"/>
</file>

<file path=xl/ctrlProps/ctrlProp45.xml><?xml version="1.0" encoding="utf-8"?>
<formControlPr xmlns="http://schemas.microsoft.com/office/spreadsheetml/2009/9/main" objectType="CheckBox" fmlaLink="$K$214" lockText="1" noThreeD="1"/>
</file>

<file path=xl/ctrlProps/ctrlProp46.xml><?xml version="1.0" encoding="utf-8"?>
<formControlPr xmlns="http://schemas.microsoft.com/office/spreadsheetml/2009/9/main" objectType="CheckBox" fmlaLink="$K$215" lockText="1" noThreeD="1"/>
</file>

<file path=xl/ctrlProps/ctrlProp47.xml><?xml version="1.0" encoding="utf-8"?>
<formControlPr xmlns="http://schemas.microsoft.com/office/spreadsheetml/2009/9/main" objectType="CheckBox" fmlaLink="$K$216" lockText="1" noThreeD="1"/>
</file>

<file path=xl/ctrlProps/ctrlProp48.xml><?xml version="1.0" encoding="utf-8"?>
<formControlPr xmlns="http://schemas.microsoft.com/office/spreadsheetml/2009/9/main" objectType="CheckBox" fmlaLink="$K$179" lockText="1" noThreeD="1"/>
</file>

<file path=xl/ctrlProps/ctrlProp49.xml><?xml version="1.0" encoding="utf-8"?>
<formControlPr xmlns="http://schemas.microsoft.com/office/spreadsheetml/2009/9/main" objectType="CheckBox" fmlaLink="$K$180" lockText="1" noThreeD="1"/>
</file>

<file path=xl/ctrlProps/ctrlProp5.xml><?xml version="1.0" encoding="utf-8"?>
<formControlPr xmlns="http://schemas.microsoft.com/office/spreadsheetml/2009/9/main" objectType="Drop" dropStyle="combo" dx="20" fmlaLink="K27" fmlaRange="provincia!$B$1:$B$109" noThreeD="1" sel="1" val="0"/>
</file>

<file path=xl/ctrlProps/ctrlProp50.xml><?xml version="1.0" encoding="utf-8"?>
<formControlPr xmlns="http://schemas.microsoft.com/office/spreadsheetml/2009/9/main" objectType="CheckBox" checked="Checked" fmlaLink="$I$225" lockText="1" noThreeD="1"/>
</file>

<file path=xl/ctrlProps/ctrlProp51.xml><?xml version="1.0" encoding="utf-8"?>
<formControlPr xmlns="http://schemas.microsoft.com/office/spreadsheetml/2009/9/main" objectType="CheckBox" checked="Checked" fmlaLink="$K$225" lockText="1" noThreeD="1"/>
</file>

<file path=xl/ctrlProps/ctrlProp52.xml><?xml version="1.0" encoding="utf-8"?>
<formControlPr xmlns="http://schemas.microsoft.com/office/spreadsheetml/2009/9/main" objectType="CheckBox" fmlaLink="$J$248" lockText="1" noThreeD="1"/>
</file>

<file path=xl/ctrlProps/ctrlProp53.xml><?xml version="1.0" encoding="utf-8"?>
<formControlPr xmlns="http://schemas.microsoft.com/office/spreadsheetml/2009/9/main" objectType="CheckBox" fmlaLink="$J$249" lockText="1" noThreeD="1"/>
</file>

<file path=xl/ctrlProps/ctrlProp54.xml><?xml version="1.0" encoding="utf-8"?>
<formControlPr xmlns="http://schemas.microsoft.com/office/spreadsheetml/2009/9/main" objectType="CheckBox" fmlaLink="$J$250" lockText="1" noThreeD="1"/>
</file>

<file path=xl/ctrlProps/ctrlProp55.xml><?xml version="1.0" encoding="utf-8"?>
<formControlPr xmlns="http://schemas.microsoft.com/office/spreadsheetml/2009/9/main" objectType="CheckBox" fmlaLink="$J$251" lockText="1" noThreeD="1"/>
</file>

<file path=xl/ctrlProps/ctrlProp56.xml><?xml version="1.0" encoding="utf-8"?>
<formControlPr xmlns="http://schemas.microsoft.com/office/spreadsheetml/2009/9/main" objectType="CheckBox" fmlaLink="$K$80" lockText="1" noThreeD="1"/>
</file>

<file path=xl/ctrlProps/ctrlProp57.xml><?xml version="1.0" encoding="utf-8"?>
<formControlPr xmlns="http://schemas.microsoft.com/office/spreadsheetml/2009/9/main" objectType="CheckBox" fmlaLink="$K$81" lockText="1" noThreeD="1"/>
</file>

<file path=xl/ctrlProps/ctrlProp58.xml><?xml version="1.0" encoding="utf-8"?>
<formControlPr xmlns="http://schemas.microsoft.com/office/spreadsheetml/2009/9/main" objectType="CheckBox" fmlaLink="$K$91" lockText="1" noThreeD="1"/>
</file>

<file path=xl/ctrlProps/ctrlProp59.xml><?xml version="1.0" encoding="utf-8"?>
<formControlPr xmlns="http://schemas.microsoft.com/office/spreadsheetml/2009/9/main" objectType="CheckBox" fmlaLink="$K$74" lockText="1" noThreeD="1"/>
</file>

<file path=xl/ctrlProps/ctrlProp6.xml><?xml version="1.0" encoding="utf-8"?>
<formControlPr xmlns="http://schemas.microsoft.com/office/spreadsheetml/2009/9/main" objectType="Drop" dropStyle="combo" dx="20" fmlaLink="K29" fmlaRange="provincia!$B$1:$B$109" noThreeD="1" sel="1" val="0"/>
</file>

<file path=xl/ctrlProps/ctrlProp60.xml><?xml version="1.0" encoding="utf-8"?>
<formControlPr xmlns="http://schemas.microsoft.com/office/spreadsheetml/2009/9/main" objectType="CheckBox" fmlaLink="$K$75" lockText="1" noThreeD="1"/>
</file>

<file path=xl/ctrlProps/ctrlProp61.xml><?xml version="1.0" encoding="utf-8"?>
<formControlPr xmlns="http://schemas.microsoft.com/office/spreadsheetml/2009/9/main" objectType="CheckBox" fmlaLink="$K$76" lockText="1" noThreeD="1"/>
</file>

<file path=xl/ctrlProps/ctrlProp62.xml><?xml version="1.0" encoding="utf-8"?>
<formControlPr xmlns="http://schemas.microsoft.com/office/spreadsheetml/2009/9/main" objectType="CheckBox" fmlaLink="$K$77" lockText="1" noThreeD="1"/>
</file>

<file path=xl/ctrlProps/ctrlProp63.xml><?xml version="1.0" encoding="utf-8"?>
<formControlPr xmlns="http://schemas.microsoft.com/office/spreadsheetml/2009/9/main" objectType="CheckBox" fmlaLink="$K$78" lockText="1" noThreeD="1"/>
</file>

<file path=xl/ctrlProps/ctrlProp64.xml><?xml version="1.0" encoding="utf-8"?>
<formControlPr xmlns="http://schemas.microsoft.com/office/spreadsheetml/2009/9/main" objectType="CheckBox" fmlaLink="$K$79" lockText="1" noThreeD="1"/>
</file>

<file path=xl/ctrlProps/ctrlProp65.xml><?xml version="1.0" encoding="utf-8"?>
<formControlPr xmlns="http://schemas.microsoft.com/office/spreadsheetml/2009/9/main" objectType="CheckBox" fmlaLink="$K$88" lockText="1" noThreeD="1"/>
</file>

<file path=xl/ctrlProps/ctrlProp66.xml><?xml version="1.0" encoding="utf-8"?>
<formControlPr xmlns="http://schemas.microsoft.com/office/spreadsheetml/2009/9/main" objectType="CheckBox" fmlaLink="$K$87" lockText="1" noThreeD="1"/>
</file>

<file path=xl/ctrlProps/ctrlProp67.xml><?xml version="1.0" encoding="utf-8"?>
<formControlPr xmlns="http://schemas.microsoft.com/office/spreadsheetml/2009/9/main" objectType="CheckBox" fmlaLink="$K$89" lockText="1" noThreeD="1"/>
</file>

<file path=xl/ctrlProps/ctrlProp68.xml><?xml version="1.0" encoding="utf-8"?>
<formControlPr xmlns="http://schemas.microsoft.com/office/spreadsheetml/2009/9/main" objectType="CheckBox" fmlaLink="$K$90" lockText="1" noThreeD="1"/>
</file>

<file path=xl/ctrlProps/ctrlProp69.xml><?xml version="1.0" encoding="utf-8"?>
<formControlPr xmlns="http://schemas.microsoft.com/office/spreadsheetml/2009/9/main" objectType="CheckBox" fmlaLink="$K$185" lockText="1" noThreeD="1"/>
</file>

<file path=xl/ctrlProps/ctrlProp7.xml><?xml version="1.0" encoding="utf-8"?>
<formControlPr xmlns="http://schemas.microsoft.com/office/spreadsheetml/2009/9/main" objectType="Drop" dropLines="12" dropStyle="combo" dx="20" fmlaLink="$J$19" fmlaRange="ccnl!$B$2:$B$82" noThreeD="1" sel="31" val="21"/>
</file>

<file path=xl/ctrlProps/ctrlProp70.xml><?xml version="1.0" encoding="utf-8"?>
<formControlPr xmlns="http://schemas.microsoft.com/office/spreadsheetml/2009/9/main" objectType="CheckBox" fmlaLink="$K$186" lockText="1" noThreeD="1"/>
</file>

<file path=xl/ctrlProps/ctrlProp71.xml><?xml version="1.0" encoding="utf-8"?>
<formControlPr xmlns="http://schemas.microsoft.com/office/spreadsheetml/2009/9/main" objectType="CheckBox" fmlaLink="$K$189" lockText="1" noThreeD="1"/>
</file>

<file path=xl/ctrlProps/ctrlProp72.xml><?xml version="1.0" encoding="utf-8"?>
<formControlPr xmlns="http://schemas.microsoft.com/office/spreadsheetml/2009/9/main" objectType="CheckBox" fmlaLink="$K$190" lockText="1" noThreeD="1"/>
</file>

<file path=xl/ctrlProps/ctrlProp73.xml><?xml version="1.0" encoding="utf-8"?>
<formControlPr xmlns="http://schemas.microsoft.com/office/spreadsheetml/2009/9/main" objectType="CheckBox" fmlaLink="$K$191" lockText="1" noThreeD="1"/>
</file>

<file path=xl/ctrlProps/ctrlProp74.xml><?xml version="1.0" encoding="utf-8"?>
<formControlPr xmlns="http://schemas.microsoft.com/office/spreadsheetml/2009/9/main" objectType="CheckBox" fmlaLink="$K$192" lockText="1" noThreeD="1"/>
</file>

<file path=xl/ctrlProps/ctrlProp75.xml><?xml version="1.0" encoding="utf-8"?>
<formControlPr xmlns="http://schemas.microsoft.com/office/spreadsheetml/2009/9/main" objectType="CheckBox" fmlaLink="$K$193" lockText="1" noThreeD="1"/>
</file>

<file path=xl/ctrlProps/ctrlProp76.xml><?xml version="1.0" encoding="utf-8"?>
<formControlPr xmlns="http://schemas.microsoft.com/office/spreadsheetml/2009/9/main" objectType="CheckBox" fmlaLink="$K$194" lockText="1" noThreeD="1"/>
</file>

<file path=xl/ctrlProps/ctrlProp77.xml><?xml version="1.0" encoding="utf-8"?>
<formControlPr xmlns="http://schemas.microsoft.com/office/spreadsheetml/2009/9/main" objectType="CheckBox" fmlaLink="$K$195" lockText="1" noThreeD="1"/>
</file>

<file path=xl/ctrlProps/ctrlProp78.xml><?xml version="1.0" encoding="utf-8"?>
<formControlPr xmlns="http://schemas.microsoft.com/office/spreadsheetml/2009/9/main" objectType="CheckBox" fmlaLink="$K$196" lockText="1" noThreeD="1"/>
</file>

<file path=xl/ctrlProps/ctrlProp79.xml><?xml version="1.0" encoding="utf-8"?>
<formControlPr xmlns="http://schemas.microsoft.com/office/spreadsheetml/2009/9/main" objectType="CheckBox" fmlaLink="$K$92" lockText="1" noThreeD="1"/>
</file>

<file path=xl/ctrlProps/ctrlProp8.xml><?xml version="1.0" encoding="utf-8"?>
<formControlPr xmlns="http://schemas.microsoft.com/office/spreadsheetml/2009/9/main" objectType="Drop" dropStyle="combo" dx="20" fmlaLink="$J$21" fmlaRange="ateco_2025_2digit!$B$2:$B$89" noThreeD="1" sel="1" val="0"/>
</file>

<file path=xl/ctrlProps/ctrlProp80.xml><?xml version="1.0" encoding="utf-8"?>
<formControlPr xmlns="http://schemas.microsoft.com/office/spreadsheetml/2009/9/main" objectType="CheckBox" fmlaLink="$K$93" lockText="1" noThreeD="1"/>
</file>

<file path=xl/ctrlProps/ctrlProp81.xml><?xml version="1.0" encoding="utf-8"?>
<formControlPr xmlns="http://schemas.microsoft.com/office/spreadsheetml/2009/9/main" objectType="CheckBox" fmlaLink="$K$94" lockText="1" noThreeD="1"/>
</file>

<file path=xl/ctrlProps/ctrlProp82.xml><?xml version="1.0" encoding="utf-8"?>
<formControlPr xmlns="http://schemas.microsoft.com/office/spreadsheetml/2009/9/main" objectType="CheckBox" fmlaLink="$I$228" lockText="1" noThreeD="1"/>
</file>

<file path=xl/ctrlProps/ctrlProp83.xml><?xml version="1.0" encoding="utf-8"?>
<formControlPr xmlns="http://schemas.microsoft.com/office/spreadsheetml/2009/9/main" objectType="CheckBox" fmlaLink="$K$228" lockText="1" noThreeD="1"/>
</file>

<file path=xl/ctrlProps/ctrlProp84.xml><?xml version="1.0" encoding="utf-8"?>
<formControlPr xmlns="http://schemas.microsoft.com/office/spreadsheetml/2009/9/main" objectType="CheckBox" fmlaLink="$I$245" lockText="1" noThreeD="1"/>
</file>

<file path=xl/ctrlProps/ctrlProp85.xml><?xml version="1.0" encoding="utf-8"?>
<formControlPr xmlns="http://schemas.microsoft.com/office/spreadsheetml/2009/9/main" objectType="CheckBox" fmlaLink="$K$245" lockText="1" noThreeD="1"/>
</file>

<file path=xl/ctrlProps/ctrlProp86.xml><?xml version="1.0" encoding="utf-8"?>
<formControlPr xmlns="http://schemas.microsoft.com/office/spreadsheetml/2009/9/main" objectType="CheckBox" fmlaLink="$I$14" noThreeD="1"/>
</file>

<file path=xl/ctrlProps/ctrlProp87.xml><?xml version="1.0" encoding="utf-8"?>
<formControlPr xmlns="http://schemas.microsoft.com/office/spreadsheetml/2009/9/main" objectType="CheckBox" fmlaLink="$I$15" noThreeD="1"/>
</file>

<file path=xl/ctrlProps/ctrlProp88.xml><?xml version="1.0" encoding="utf-8"?>
<formControlPr xmlns="http://schemas.microsoft.com/office/spreadsheetml/2009/9/main" objectType="CheckBox" fmlaLink="$I$16" noThreeD="1"/>
</file>

<file path=xl/ctrlProps/ctrlProp89.xml><?xml version="1.0" encoding="utf-8"?>
<formControlPr xmlns="http://schemas.microsoft.com/office/spreadsheetml/2009/9/main" objectType="CheckBox" fmlaLink="$I$17" noThreeD="1"/>
</file>

<file path=xl/ctrlProps/ctrlProp9.xml><?xml version="1.0" encoding="utf-8"?>
<formControlPr xmlns="http://schemas.microsoft.com/office/spreadsheetml/2009/9/main" objectType="CheckBox" fmlaLink="$I$145" lockText="1" noThreeD="1"/>
</file>

<file path=xl/ctrlProps/ctrlProp90.xml><?xml version="1.0" encoding="utf-8"?>
<formControlPr xmlns="http://schemas.microsoft.com/office/spreadsheetml/2009/9/main" objectType="CheckBox" fmlaLink="$I$18" noThreeD="1"/>
</file>

<file path=xl/ctrlProps/ctrlProp91.xml><?xml version="1.0" encoding="utf-8"?>
<formControlPr xmlns="http://schemas.microsoft.com/office/spreadsheetml/2009/9/main" objectType="CheckBox" fmlaLink="$I$19" noThreeD="1"/>
</file>

<file path=xl/ctrlProps/ctrlProp92.xml><?xml version="1.0" encoding="utf-8"?>
<formControlPr xmlns="http://schemas.microsoft.com/office/spreadsheetml/2009/9/main" objectType="CheckBox" fmlaLink="$I$20" noThreeD="1"/>
</file>

<file path=xl/ctrlProps/ctrlProp93.xml><?xml version="1.0" encoding="utf-8"?>
<formControlPr xmlns="http://schemas.microsoft.com/office/spreadsheetml/2009/9/main" objectType="CheckBox" fmlaLink="$I$21" noThreeD="1"/>
</file>

<file path=xl/ctrlProps/ctrlProp94.xml><?xml version="1.0" encoding="utf-8"?>
<formControlPr xmlns="http://schemas.microsoft.com/office/spreadsheetml/2009/9/main" objectType="CheckBox" fmlaLink="$J$14" noThreeD="1"/>
</file>

<file path=xl/ctrlProps/ctrlProp95.xml><?xml version="1.0" encoding="utf-8"?>
<formControlPr xmlns="http://schemas.microsoft.com/office/spreadsheetml/2009/9/main" objectType="CheckBox" fmlaLink="$J$15" noThreeD="1"/>
</file>

<file path=xl/ctrlProps/ctrlProp96.xml><?xml version="1.0" encoding="utf-8"?>
<formControlPr xmlns="http://schemas.microsoft.com/office/spreadsheetml/2009/9/main" objectType="CheckBox" fmlaLink="$J$16" noThreeD="1"/>
</file>

<file path=xl/ctrlProps/ctrlProp97.xml><?xml version="1.0" encoding="utf-8"?>
<formControlPr xmlns="http://schemas.microsoft.com/office/spreadsheetml/2009/9/main" objectType="CheckBox" fmlaLink="$J$17" noThreeD="1"/>
</file>

<file path=xl/ctrlProps/ctrlProp98.xml><?xml version="1.0" encoding="utf-8"?>
<formControlPr xmlns="http://schemas.microsoft.com/office/spreadsheetml/2009/9/main" objectType="CheckBox" fmlaLink="$J$18" noThreeD="1"/>
</file>

<file path=xl/ctrlProps/ctrlProp99.xml><?xml version="1.0" encoding="utf-8"?>
<formControlPr xmlns="http://schemas.microsoft.com/office/spreadsheetml/2009/9/main" objectType="CheckBox" fmlaLink="$J$19" noThreeD="1"/>
</file>

<file path=xl/drawings/_rels/drawing1.xml.rels><?xml version="1.0" encoding="UTF-8" standalone="yes"?>
<Relationships xmlns="http://schemas.openxmlformats.org/package/2006/relationships"><Relationship Id="rId2" Type="http://schemas.openxmlformats.org/officeDocument/2006/relationships/hyperlink" Target="#'Focus - POLITICHE RETRIBUTIVE'!A8"/><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II. Gomma Plastica Cavi '!D12"/></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0</xdr:col>
      <xdr:colOff>300990</xdr:colOff>
      <xdr:row>0</xdr:row>
      <xdr:rowOff>0</xdr:rowOff>
    </xdr:from>
    <xdr:to>
      <xdr:col>1</xdr:col>
      <xdr:colOff>377190</xdr:colOff>
      <xdr:row>2</xdr:row>
      <xdr:rowOff>224790</xdr:rowOff>
    </xdr:to>
    <xdr:pic>
      <xdr:nvPicPr>
        <xdr:cNvPr id="2" name="Immagine 3" descr="ML_280_BAN.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l="1408" t="4070" r="68727" b="6976"/>
        <a:stretch>
          <a:fillRect/>
        </a:stretch>
      </xdr:blipFill>
      <xdr:spPr bwMode="auto">
        <a:xfrm>
          <a:off x="281940" y="0"/>
          <a:ext cx="769620" cy="71628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8</xdr:col>
          <xdr:colOff>152400</xdr:colOff>
          <xdr:row>22</xdr:row>
          <xdr:rowOff>28575</xdr:rowOff>
        </xdr:from>
        <xdr:to>
          <xdr:col>8</xdr:col>
          <xdr:colOff>390525</xdr:colOff>
          <xdr:row>23</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22</xdr:row>
          <xdr:rowOff>38100</xdr:rowOff>
        </xdr:from>
        <xdr:to>
          <xdr:col>10</xdr:col>
          <xdr:colOff>352425</xdr:colOff>
          <xdr:row>23</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26</xdr:row>
          <xdr:rowOff>28575</xdr:rowOff>
        </xdr:from>
        <xdr:to>
          <xdr:col>4</xdr:col>
          <xdr:colOff>504825</xdr:colOff>
          <xdr:row>27</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28</xdr:row>
          <xdr:rowOff>9525</xdr:rowOff>
        </xdr:from>
        <xdr:to>
          <xdr:col>4</xdr:col>
          <xdr:colOff>485775</xdr:colOff>
          <xdr:row>28</xdr:row>
          <xdr:rowOff>228600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638175</xdr:colOff>
          <xdr:row>25</xdr:row>
          <xdr:rowOff>219075</xdr:rowOff>
        </xdr:from>
        <xdr:to>
          <xdr:col>10</xdr:col>
          <xdr:colOff>723900</xdr:colOff>
          <xdr:row>26</xdr:row>
          <xdr:rowOff>190500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647700</xdr:colOff>
          <xdr:row>27</xdr:row>
          <xdr:rowOff>219075</xdr:rowOff>
        </xdr:from>
        <xdr:to>
          <xdr:col>10</xdr:col>
          <xdr:colOff>733425</xdr:colOff>
          <xdr:row>28</xdr:row>
          <xdr:rowOff>190500</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221</xdr:row>
          <xdr:rowOff>66675</xdr:rowOff>
        </xdr:from>
        <xdr:to>
          <xdr:col>8</xdr:col>
          <xdr:colOff>333375</xdr:colOff>
          <xdr:row>222</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221</xdr:row>
          <xdr:rowOff>66675</xdr:rowOff>
        </xdr:from>
        <xdr:to>
          <xdr:col>10</xdr:col>
          <xdr:colOff>314325</xdr:colOff>
          <xdr:row>222</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18</xdr:row>
          <xdr:rowOff>0</xdr:rowOff>
        </xdr:from>
        <xdr:to>
          <xdr:col>10</xdr:col>
          <xdr:colOff>762000</xdr:colOff>
          <xdr:row>18</xdr:row>
          <xdr:rowOff>200025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231</xdr:row>
          <xdr:rowOff>28575</xdr:rowOff>
        </xdr:from>
        <xdr:to>
          <xdr:col>6</xdr:col>
          <xdr:colOff>561975</xdr:colOff>
          <xdr:row>231</xdr:row>
          <xdr:rowOff>190500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234</xdr:row>
          <xdr:rowOff>38100</xdr:rowOff>
        </xdr:from>
        <xdr:to>
          <xdr:col>6</xdr:col>
          <xdr:colOff>561975</xdr:colOff>
          <xdr:row>234</xdr:row>
          <xdr:rowOff>219075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235</xdr:row>
          <xdr:rowOff>0</xdr:rowOff>
        </xdr:from>
        <xdr:to>
          <xdr:col>6</xdr:col>
          <xdr:colOff>561975</xdr:colOff>
          <xdr:row>235</xdr:row>
          <xdr:rowOff>238125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237</xdr:row>
          <xdr:rowOff>0</xdr:rowOff>
        </xdr:from>
        <xdr:to>
          <xdr:col>6</xdr:col>
          <xdr:colOff>561975</xdr:colOff>
          <xdr:row>237</xdr:row>
          <xdr:rowOff>219075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238</xdr:row>
          <xdr:rowOff>66675</xdr:rowOff>
        </xdr:from>
        <xdr:to>
          <xdr:col>6</xdr:col>
          <xdr:colOff>561975</xdr:colOff>
          <xdr:row>238</xdr:row>
          <xdr:rowOff>219075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239</xdr:row>
          <xdr:rowOff>66675</xdr:rowOff>
        </xdr:from>
        <xdr:to>
          <xdr:col>6</xdr:col>
          <xdr:colOff>561975</xdr:colOff>
          <xdr:row>239</xdr:row>
          <xdr:rowOff>238125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240</xdr:row>
          <xdr:rowOff>28575</xdr:rowOff>
        </xdr:from>
        <xdr:to>
          <xdr:col>6</xdr:col>
          <xdr:colOff>561975</xdr:colOff>
          <xdr:row>241</xdr:row>
          <xdr:rowOff>28575</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241</xdr:row>
          <xdr:rowOff>28575</xdr:rowOff>
        </xdr:from>
        <xdr:to>
          <xdr:col>6</xdr:col>
          <xdr:colOff>561975</xdr:colOff>
          <xdr:row>241</xdr:row>
          <xdr:rowOff>257175</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232</xdr:row>
          <xdr:rowOff>66675</xdr:rowOff>
        </xdr:from>
        <xdr:to>
          <xdr:col>6</xdr:col>
          <xdr:colOff>561975</xdr:colOff>
          <xdr:row>232</xdr:row>
          <xdr:rowOff>228600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233</xdr:row>
          <xdr:rowOff>47625</xdr:rowOff>
        </xdr:from>
        <xdr:to>
          <xdr:col>6</xdr:col>
          <xdr:colOff>561975</xdr:colOff>
          <xdr:row>233</xdr:row>
          <xdr:rowOff>219075</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19</xdr:row>
          <xdr:rowOff>238125</xdr:rowOff>
        </xdr:from>
        <xdr:to>
          <xdr:col>10</xdr:col>
          <xdr:colOff>428625</xdr:colOff>
          <xdr:row>20</xdr:row>
          <xdr:rowOff>219075</xdr:rowOff>
        </xdr:to>
        <xdr:sp macro="" textlink="">
          <xdr:nvSpPr>
            <xdr:cNvPr id="1281" name="Drop Down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236</xdr:row>
          <xdr:rowOff>47625</xdr:rowOff>
        </xdr:from>
        <xdr:to>
          <xdr:col>6</xdr:col>
          <xdr:colOff>561975</xdr:colOff>
          <xdr:row>236</xdr:row>
          <xdr:rowOff>295275</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178</xdr:row>
          <xdr:rowOff>28575</xdr:rowOff>
        </xdr:from>
        <xdr:to>
          <xdr:col>10</xdr:col>
          <xdr:colOff>581025</xdr:colOff>
          <xdr:row>178</xdr:row>
          <xdr:rowOff>238125</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178</xdr:row>
          <xdr:rowOff>238125</xdr:rowOff>
        </xdr:from>
        <xdr:to>
          <xdr:col>10</xdr:col>
          <xdr:colOff>581025</xdr:colOff>
          <xdr:row>180</xdr:row>
          <xdr:rowOff>38100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180</xdr:row>
          <xdr:rowOff>0</xdr:rowOff>
        </xdr:from>
        <xdr:to>
          <xdr:col>10</xdr:col>
          <xdr:colOff>581025</xdr:colOff>
          <xdr:row>181</xdr:row>
          <xdr:rowOff>38100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180</xdr:row>
          <xdr:rowOff>238125</xdr:rowOff>
        </xdr:from>
        <xdr:to>
          <xdr:col>10</xdr:col>
          <xdr:colOff>581025</xdr:colOff>
          <xdr:row>181</xdr:row>
          <xdr:rowOff>295275</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181</xdr:row>
          <xdr:rowOff>304800</xdr:rowOff>
        </xdr:from>
        <xdr:to>
          <xdr:col>10</xdr:col>
          <xdr:colOff>600075</xdr:colOff>
          <xdr:row>183</xdr:row>
          <xdr:rowOff>38100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183</xdr:row>
          <xdr:rowOff>0</xdr:rowOff>
        </xdr:from>
        <xdr:to>
          <xdr:col>10</xdr:col>
          <xdr:colOff>600075</xdr:colOff>
          <xdr:row>184</xdr:row>
          <xdr:rowOff>38100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144</xdr:row>
          <xdr:rowOff>47625</xdr:rowOff>
        </xdr:from>
        <xdr:to>
          <xdr:col>8</xdr:col>
          <xdr:colOff>523875</xdr:colOff>
          <xdr:row>145</xdr:row>
          <xdr:rowOff>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145</xdr:row>
          <xdr:rowOff>0</xdr:rowOff>
        </xdr:from>
        <xdr:to>
          <xdr:col>8</xdr:col>
          <xdr:colOff>523875</xdr:colOff>
          <xdr:row>146</xdr:row>
          <xdr:rowOff>47625</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169</xdr:row>
          <xdr:rowOff>238125</xdr:rowOff>
        </xdr:from>
        <xdr:to>
          <xdr:col>10</xdr:col>
          <xdr:colOff>581025</xdr:colOff>
          <xdr:row>171</xdr:row>
          <xdr:rowOff>38100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168</xdr:row>
          <xdr:rowOff>485775</xdr:rowOff>
        </xdr:from>
        <xdr:to>
          <xdr:col>10</xdr:col>
          <xdr:colOff>581025</xdr:colOff>
          <xdr:row>170</xdr:row>
          <xdr:rowOff>28575</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171</xdr:row>
          <xdr:rowOff>238125</xdr:rowOff>
        </xdr:from>
        <xdr:to>
          <xdr:col>10</xdr:col>
          <xdr:colOff>581025</xdr:colOff>
          <xdr:row>173</xdr:row>
          <xdr:rowOff>38100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174</xdr:row>
          <xdr:rowOff>371475</xdr:rowOff>
        </xdr:from>
        <xdr:to>
          <xdr:col>10</xdr:col>
          <xdr:colOff>581025</xdr:colOff>
          <xdr:row>176</xdr:row>
          <xdr:rowOff>9525</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172</xdr:row>
          <xdr:rowOff>228600</xdr:rowOff>
        </xdr:from>
        <xdr:to>
          <xdr:col>10</xdr:col>
          <xdr:colOff>581025</xdr:colOff>
          <xdr:row>174</xdr:row>
          <xdr:rowOff>28575</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170</xdr:row>
          <xdr:rowOff>219075</xdr:rowOff>
        </xdr:from>
        <xdr:to>
          <xdr:col>10</xdr:col>
          <xdr:colOff>581025</xdr:colOff>
          <xdr:row>172</xdr:row>
          <xdr:rowOff>9525</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174</xdr:row>
          <xdr:rowOff>66675</xdr:rowOff>
        </xdr:from>
        <xdr:to>
          <xdr:col>10</xdr:col>
          <xdr:colOff>581025</xdr:colOff>
          <xdr:row>174</xdr:row>
          <xdr:rowOff>352425</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183</xdr:row>
          <xdr:rowOff>238125</xdr:rowOff>
        </xdr:from>
        <xdr:to>
          <xdr:col>10</xdr:col>
          <xdr:colOff>600075</xdr:colOff>
          <xdr:row>185</xdr:row>
          <xdr:rowOff>28575</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198</xdr:row>
          <xdr:rowOff>28575</xdr:rowOff>
        </xdr:from>
        <xdr:to>
          <xdr:col>10</xdr:col>
          <xdr:colOff>581025</xdr:colOff>
          <xdr:row>198</xdr:row>
          <xdr:rowOff>238125</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199</xdr:row>
          <xdr:rowOff>28575</xdr:rowOff>
        </xdr:from>
        <xdr:to>
          <xdr:col>10</xdr:col>
          <xdr:colOff>581025</xdr:colOff>
          <xdr:row>199</xdr:row>
          <xdr:rowOff>238125</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200</xdr:row>
          <xdr:rowOff>28575</xdr:rowOff>
        </xdr:from>
        <xdr:to>
          <xdr:col>10</xdr:col>
          <xdr:colOff>581025</xdr:colOff>
          <xdr:row>200</xdr:row>
          <xdr:rowOff>238125</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203</xdr:row>
          <xdr:rowOff>28575</xdr:rowOff>
        </xdr:from>
        <xdr:to>
          <xdr:col>10</xdr:col>
          <xdr:colOff>581025</xdr:colOff>
          <xdr:row>203</xdr:row>
          <xdr:rowOff>238125</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204</xdr:row>
          <xdr:rowOff>28575</xdr:rowOff>
        </xdr:from>
        <xdr:to>
          <xdr:col>10</xdr:col>
          <xdr:colOff>581025</xdr:colOff>
          <xdr:row>204</xdr:row>
          <xdr:rowOff>238125</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205</xdr:row>
          <xdr:rowOff>28575</xdr:rowOff>
        </xdr:from>
        <xdr:to>
          <xdr:col>10</xdr:col>
          <xdr:colOff>581025</xdr:colOff>
          <xdr:row>205</xdr:row>
          <xdr:rowOff>238125</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206</xdr:row>
          <xdr:rowOff>28575</xdr:rowOff>
        </xdr:from>
        <xdr:to>
          <xdr:col>10</xdr:col>
          <xdr:colOff>581025</xdr:colOff>
          <xdr:row>206</xdr:row>
          <xdr:rowOff>238125</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210</xdr:row>
          <xdr:rowOff>28575</xdr:rowOff>
        </xdr:from>
        <xdr:to>
          <xdr:col>10</xdr:col>
          <xdr:colOff>581025</xdr:colOff>
          <xdr:row>210</xdr:row>
          <xdr:rowOff>238125</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211</xdr:row>
          <xdr:rowOff>28575</xdr:rowOff>
        </xdr:from>
        <xdr:to>
          <xdr:col>10</xdr:col>
          <xdr:colOff>581025</xdr:colOff>
          <xdr:row>211</xdr:row>
          <xdr:rowOff>238125</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212</xdr:row>
          <xdr:rowOff>28575</xdr:rowOff>
        </xdr:from>
        <xdr:to>
          <xdr:col>10</xdr:col>
          <xdr:colOff>581025</xdr:colOff>
          <xdr:row>212</xdr:row>
          <xdr:rowOff>238125</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213</xdr:row>
          <xdr:rowOff>28575</xdr:rowOff>
        </xdr:from>
        <xdr:to>
          <xdr:col>10</xdr:col>
          <xdr:colOff>581025</xdr:colOff>
          <xdr:row>213</xdr:row>
          <xdr:rowOff>238125</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214</xdr:row>
          <xdr:rowOff>28575</xdr:rowOff>
        </xdr:from>
        <xdr:to>
          <xdr:col>10</xdr:col>
          <xdr:colOff>581025</xdr:colOff>
          <xdr:row>214</xdr:row>
          <xdr:rowOff>238125</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215</xdr:row>
          <xdr:rowOff>28575</xdr:rowOff>
        </xdr:from>
        <xdr:to>
          <xdr:col>10</xdr:col>
          <xdr:colOff>581025</xdr:colOff>
          <xdr:row>215</xdr:row>
          <xdr:rowOff>238125</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184</xdr:row>
          <xdr:rowOff>238125</xdr:rowOff>
        </xdr:from>
        <xdr:to>
          <xdr:col>10</xdr:col>
          <xdr:colOff>600075</xdr:colOff>
          <xdr:row>186</xdr:row>
          <xdr:rowOff>28575</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224</xdr:row>
          <xdr:rowOff>66675</xdr:rowOff>
        </xdr:from>
        <xdr:to>
          <xdr:col>8</xdr:col>
          <xdr:colOff>333375</xdr:colOff>
          <xdr:row>225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224</xdr:row>
          <xdr:rowOff>66675</xdr:rowOff>
        </xdr:from>
        <xdr:to>
          <xdr:col>10</xdr:col>
          <xdr:colOff>314325</xdr:colOff>
          <xdr:row>225</xdr:row>
          <xdr:rowOff>0</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227</xdr:row>
          <xdr:rowOff>114300</xdr:rowOff>
        </xdr:from>
        <xdr:to>
          <xdr:col>8</xdr:col>
          <xdr:colOff>333375</xdr:colOff>
          <xdr:row>227</xdr:row>
          <xdr:rowOff>304800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227</xdr:row>
          <xdr:rowOff>114300</xdr:rowOff>
        </xdr:from>
        <xdr:to>
          <xdr:col>10</xdr:col>
          <xdr:colOff>314325</xdr:colOff>
          <xdr:row>227</xdr:row>
          <xdr:rowOff>304800</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247</xdr:row>
          <xdr:rowOff>66675</xdr:rowOff>
        </xdr:from>
        <xdr:to>
          <xdr:col>9</xdr:col>
          <xdr:colOff>561975</xdr:colOff>
          <xdr:row>247</xdr:row>
          <xdr:rowOff>219075</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248</xdr:row>
          <xdr:rowOff>28575</xdr:rowOff>
        </xdr:from>
        <xdr:to>
          <xdr:col>9</xdr:col>
          <xdr:colOff>561975</xdr:colOff>
          <xdr:row>248</xdr:row>
          <xdr:rowOff>219075</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248</xdr:row>
          <xdr:rowOff>257175</xdr:rowOff>
        </xdr:from>
        <xdr:to>
          <xdr:col>9</xdr:col>
          <xdr:colOff>561975</xdr:colOff>
          <xdr:row>249</xdr:row>
          <xdr:rowOff>219075</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250</xdr:row>
          <xdr:rowOff>28575</xdr:rowOff>
        </xdr:from>
        <xdr:to>
          <xdr:col>9</xdr:col>
          <xdr:colOff>561975</xdr:colOff>
          <xdr:row>250</xdr:row>
          <xdr:rowOff>257175</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79</xdr:row>
          <xdr:rowOff>47625</xdr:rowOff>
        </xdr:from>
        <xdr:to>
          <xdr:col>10</xdr:col>
          <xdr:colOff>523875</xdr:colOff>
          <xdr:row>79</xdr:row>
          <xdr:rowOff>257175</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80</xdr:row>
          <xdr:rowOff>66675</xdr:rowOff>
        </xdr:from>
        <xdr:to>
          <xdr:col>10</xdr:col>
          <xdr:colOff>523875</xdr:colOff>
          <xdr:row>80</xdr:row>
          <xdr:rowOff>257175</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78</xdr:row>
          <xdr:rowOff>47625</xdr:rowOff>
        </xdr:from>
        <xdr:to>
          <xdr:col>10</xdr:col>
          <xdr:colOff>523875</xdr:colOff>
          <xdr:row>78</xdr:row>
          <xdr:rowOff>257175</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73</xdr:row>
          <xdr:rowOff>47625</xdr:rowOff>
        </xdr:from>
        <xdr:to>
          <xdr:col>10</xdr:col>
          <xdr:colOff>523875</xdr:colOff>
          <xdr:row>73</xdr:row>
          <xdr:rowOff>257175</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74</xdr:row>
          <xdr:rowOff>47625</xdr:rowOff>
        </xdr:from>
        <xdr:to>
          <xdr:col>10</xdr:col>
          <xdr:colOff>523875</xdr:colOff>
          <xdr:row>74</xdr:row>
          <xdr:rowOff>257175</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75</xdr:row>
          <xdr:rowOff>47625</xdr:rowOff>
        </xdr:from>
        <xdr:to>
          <xdr:col>10</xdr:col>
          <xdr:colOff>523875</xdr:colOff>
          <xdr:row>75</xdr:row>
          <xdr:rowOff>257175</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76</xdr:row>
          <xdr:rowOff>47625</xdr:rowOff>
        </xdr:from>
        <xdr:to>
          <xdr:col>10</xdr:col>
          <xdr:colOff>523875</xdr:colOff>
          <xdr:row>76</xdr:row>
          <xdr:rowOff>257175</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77</xdr:row>
          <xdr:rowOff>47625</xdr:rowOff>
        </xdr:from>
        <xdr:to>
          <xdr:col>10</xdr:col>
          <xdr:colOff>523875</xdr:colOff>
          <xdr:row>77</xdr:row>
          <xdr:rowOff>257175</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87</xdr:row>
          <xdr:rowOff>47625</xdr:rowOff>
        </xdr:from>
        <xdr:to>
          <xdr:col>10</xdr:col>
          <xdr:colOff>523875</xdr:colOff>
          <xdr:row>87</xdr:row>
          <xdr:rowOff>257175</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90</xdr:row>
          <xdr:rowOff>47625</xdr:rowOff>
        </xdr:from>
        <xdr:to>
          <xdr:col>10</xdr:col>
          <xdr:colOff>523875</xdr:colOff>
          <xdr:row>90</xdr:row>
          <xdr:rowOff>257175</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88</xdr:row>
          <xdr:rowOff>47625</xdr:rowOff>
        </xdr:from>
        <xdr:to>
          <xdr:col>10</xdr:col>
          <xdr:colOff>523875</xdr:colOff>
          <xdr:row>88</xdr:row>
          <xdr:rowOff>257175</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89</xdr:row>
          <xdr:rowOff>47625</xdr:rowOff>
        </xdr:from>
        <xdr:to>
          <xdr:col>10</xdr:col>
          <xdr:colOff>523875</xdr:colOff>
          <xdr:row>89</xdr:row>
          <xdr:rowOff>257175</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91</xdr:row>
          <xdr:rowOff>47625</xdr:rowOff>
        </xdr:from>
        <xdr:to>
          <xdr:col>10</xdr:col>
          <xdr:colOff>523875</xdr:colOff>
          <xdr:row>91</xdr:row>
          <xdr:rowOff>257175</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86</xdr:row>
          <xdr:rowOff>47625</xdr:rowOff>
        </xdr:from>
        <xdr:to>
          <xdr:col>10</xdr:col>
          <xdr:colOff>523875</xdr:colOff>
          <xdr:row>87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187</xdr:row>
          <xdr:rowOff>238125</xdr:rowOff>
        </xdr:from>
        <xdr:to>
          <xdr:col>10</xdr:col>
          <xdr:colOff>600075</xdr:colOff>
          <xdr:row>189</xdr:row>
          <xdr:rowOff>28575</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188</xdr:row>
          <xdr:rowOff>238125</xdr:rowOff>
        </xdr:from>
        <xdr:to>
          <xdr:col>10</xdr:col>
          <xdr:colOff>600075</xdr:colOff>
          <xdr:row>190</xdr:row>
          <xdr:rowOff>28575</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189</xdr:row>
          <xdr:rowOff>238125</xdr:rowOff>
        </xdr:from>
        <xdr:to>
          <xdr:col>10</xdr:col>
          <xdr:colOff>600075</xdr:colOff>
          <xdr:row>191</xdr:row>
          <xdr:rowOff>28575</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190</xdr:row>
          <xdr:rowOff>238125</xdr:rowOff>
        </xdr:from>
        <xdr:to>
          <xdr:col>10</xdr:col>
          <xdr:colOff>600075</xdr:colOff>
          <xdr:row>192</xdr:row>
          <xdr:rowOff>28575</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191</xdr:row>
          <xdr:rowOff>238125</xdr:rowOff>
        </xdr:from>
        <xdr:to>
          <xdr:col>10</xdr:col>
          <xdr:colOff>600075</xdr:colOff>
          <xdr:row>193</xdr:row>
          <xdr:rowOff>28575</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0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192</xdr:row>
          <xdr:rowOff>238125</xdr:rowOff>
        </xdr:from>
        <xdr:to>
          <xdr:col>10</xdr:col>
          <xdr:colOff>600075</xdr:colOff>
          <xdr:row>194</xdr:row>
          <xdr:rowOff>28575</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193</xdr:row>
          <xdr:rowOff>238125</xdr:rowOff>
        </xdr:from>
        <xdr:to>
          <xdr:col>10</xdr:col>
          <xdr:colOff>600075</xdr:colOff>
          <xdr:row>195</xdr:row>
          <xdr:rowOff>28575</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194</xdr:row>
          <xdr:rowOff>238125</xdr:rowOff>
        </xdr:from>
        <xdr:to>
          <xdr:col>10</xdr:col>
          <xdr:colOff>600075</xdr:colOff>
          <xdr:row>196</xdr:row>
          <xdr:rowOff>28575</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92</xdr:row>
          <xdr:rowOff>47625</xdr:rowOff>
        </xdr:from>
        <xdr:to>
          <xdr:col>10</xdr:col>
          <xdr:colOff>523875</xdr:colOff>
          <xdr:row>92</xdr:row>
          <xdr:rowOff>257175</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0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93</xdr:row>
          <xdr:rowOff>9525</xdr:rowOff>
        </xdr:from>
        <xdr:to>
          <xdr:col>10</xdr:col>
          <xdr:colOff>523875</xdr:colOff>
          <xdr:row>93</xdr:row>
          <xdr:rowOff>219075</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209550</xdr:colOff>
      <xdr:row>266</xdr:row>
      <xdr:rowOff>104775</xdr:rowOff>
    </xdr:from>
    <xdr:to>
      <xdr:col>7</xdr:col>
      <xdr:colOff>381000</xdr:colOff>
      <xdr:row>267</xdr:row>
      <xdr:rowOff>206375</xdr:rowOff>
    </xdr:to>
    <xdr:sp macro="" textlink="">
      <xdr:nvSpPr>
        <xdr:cNvPr id="3" name="Freccia a destra 2">
          <a:hlinkClick xmlns:r="http://schemas.openxmlformats.org/officeDocument/2006/relationships" r:id="rId2"/>
          <a:extLst>
            <a:ext uri="{FF2B5EF4-FFF2-40B4-BE49-F238E27FC236}">
              <a16:creationId xmlns:a16="http://schemas.microsoft.com/office/drawing/2014/main" id="{8468C4F9-D53F-4E8F-B7B3-9B91E3DFC350}"/>
            </a:ext>
          </a:extLst>
        </xdr:cNvPr>
        <xdr:cNvSpPr/>
      </xdr:nvSpPr>
      <xdr:spPr>
        <a:xfrm>
          <a:off x="1590675" y="66170175"/>
          <a:ext cx="4467225" cy="568325"/>
        </a:xfrm>
        <a:prstGeom prst="righ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marL="0" indent="0" algn="ctr"/>
          <a:r>
            <a:rPr lang="it-IT" sz="1400">
              <a:solidFill>
                <a:schemeClr val="lt1"/>
              </a:solidFill>
              <a:latin typeface="Eras Demi ITC" panose="020B0805030504020804" pitchFamily="34" charset="0"/>
              <a:ea typeface="+mn-ea"/>
              <a:cs typeface="+mn-cs"/>
            </a:rPr>
            <a:t>Prosegui con focus - POLITICHE</a:t>
          </a:r>
          <a:r>
            <a:rPr lang="it-IT" sz="1400" baseline="0">
              <a:solidFill>
                <a:schemeClr val="lt1"/>
              </a:solidFill>
              <a:latin typeface="Eras Demi ITC" panose="020B0805030504020804" pitchFamily="34" charset="0"/>
              <a:ea typeface="+mn-ea"/>
              <a:cs typeface="+mn-cs"/>
            </a:rPr>
            <a:t> RETRIBUTIVE</a:t>
          </a:r>
          <a:endParaRPr lang="it-IT" sz="1400">
            <a:solidFill>
              <a:schemeClr val="lt1"/>
            </a:solidFill>
            <a:latin typeface="Eras Demi ITC" panose="020B0805030504020804" pitchFamily="34" charset="0"/>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8</xdr:col>
          <xdr:colOff>76200</xdr:colOff>
          <xdr:row>244</xdr:row>
          <xdr:rowOff>114300</xdr:rowOff>
        </xdr:from>
        <xdr:to>
          <xdr:col>8</xdr:col>
          <xdr:colOff>333375</xdr:colOff>
          <xdr:row>244</xdr:row>
          <xdr:rowOff>304800</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244</xdr:row>
          <xdr:rowOff>114300</xdr:rowOff>
        </xdr:from>
        <xdr:to>
          <xdr:col>10</xdr:col>
          <xdr:colOff>314325</xdr:colOff>
          <xdr:row>244</xdr:row>
          <xdr:rowOff>304800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314325</xdr:colOff>
          <xdr:row>13</xdr:row>
          <xdr:rowOff>28575</xdr:rowOff>
        </xdr:from>
        <xdr:to>
          <xdr:col>8</xdr:col>
          <xdr:colOff>561975</xdr:colOff>
          <xdr:row>13</xdr:row>
          <xdr:rowOff>238125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13</xdr:row>
          <xdr:rowOff>238125</xdr:rowOff>
        </xdr:from>
        <xdr:to>
          <xdr:col>8</xdr:col>
          <xdr:colOff>581025</xdr:colOff>
          <xdr:row>15</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14</xdr:row>
          <xdr:rowOff>238125</xdr:rowOff>
        </xdr:from>
        <xdr:to>
          <xdr:col>8</xdr:col>
          <xdr:colOff>581025</xdr:colOff>
          <xdr:row>16</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15</xdr:row>
          <xdr:rowOff>238125</xdr:rowOff>
        </xdr:from>
        <xdr:to>
          <xdr:col>8</xdr:col>
          <xdr:colOff>581025</xdr:colOff>
          <xdr:row>17</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16</xdr:row>
          <xdr:rowOff>238125</xdr:rowOff>
        </xdr:from>
        <xdr:to>
          <xdr:col>8</xdr:col>
          <xdr:colOff>600075</xdr:colOff>
          <xdr:row>18</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17</xdr:row>
          <xdr:rowOff>238125</xdr:rowOff>
        </xdr:from>
        <xdr:to>
          <xdr:col>8</xdr:col>
          <xdr:colOff>600075</xdr:colOff>
          <xdr:row>19</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18</xdr:row>
          <xdr:rowOff>238125</xdr:rowOff>
        </xdr:from>
        <xdr:to>
          <xdr:col>8</xdr:col>
          <xdr:colOff>600075</xdr:colOff>
          <xdr:row>20</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19</xdr:row>
          <xdr:rowOff>238125</xdr:rowOff>
        </xdr:from>
        <xdr:to>
          <xdr:col>8</xdr:col>
          <xdr:colOff>600075</xdr:colOff>
          <xdr:row>21</xdr:row>
          <xdr:rowOff>28575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13</xdr:row>
          <xdr:rowOff>28575</xdr:rowOff>
        </xdr:from>
        <xdr:to>
          <xdr:col>9</xdr:col>
          <xdr:colOff>561975</xdr:colOff>
          <xdr:row>13</xdr:row>
          <xdr:rowOff>238125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333375</xdr:colOff>
          <xdr:row>13</xdr:row>
          <xdr:rowOff>238125</xdr:rowOff>
        </xdr:from>
        <xdr:to>
          <xdr:col>9</xdr:col>
          <xdr:colOff>581025</xdr:colOff>
          <xdr:row>15</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333375</xdr:colOff>
          <xdr:row>14</xdr:row>
          <xdr:rowOff>238125</xdr:rowOff>
        </xdr:from>
        <xdr:to>
          <xdr:col>9</xdr:col>
          <xdr:colOff>581025</xdr:colOff>
          <xdr:row>16</xdr:row>
          <xdr:rowOff>38100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333375</xdr:colOff>
          <xdr:row>15</xdr:row>
          <xdr:rowOff>238125</xdr:rowOff>
        </xdr:from>
        <xdr:to>
          <xdr:col>9</xdr:col>
          <xdr:colOff>581025</xdr:colOff>
          <xdr:row>17</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333375</xdr:colOff>
          <xdr:row>16</xdr:row>
          <xdr:rowOff>238125</xdr:rowOff>
        </xdr:from>
        <xdr:to>
          <xdr:col>9</xdr:col>
          <xdr:colOff>600075</xdr:colOff>
          <xdr:row>18</xdr:row>
          <xdr:rowOff>38100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333375</xdr:colOff>
          <xdr:row>17</xdr:row>
          <xdr:rowOff>238125</xdr:rowOff>
        </xdr:from>
        <xdr:to>
          <xdr:col>9</xdr:col>
          <xdr:colOff>600075</xdr:colOff>
          <xdr:row>19</xdr:row>
          <xdr:rowOff>38100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18</xdr:row>
          <xdr:rowOff>238125</xdr:rowOff>
        </xdr:from>
        <xdr:to>
          <xdr:col>9</xdr:col>
          <xdr:colOff>600075</xdr:colOff>
          <xdr:row>20</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19</xdr:row>
          <xdr:rowOff>238125</xdr:rowOff>
        </xdr:from>
        <xdr:to>
          <xdr:col>9</xdr:col>
          <xdr:colOff>600075</xdr:colOff>
          <xdr:row>21</xdr:row>
          <xdr:rowOff>28575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314325</xdr:colOff>
          <xdr:row>13</xdr:row>
          <xdr:rowOff>28575</xdr:rowOff>
        </xdr:from>
        <xdr:to>
          <xdr:col>10</xdr:col>
          <xdr:colOff>561975</xdr:colOff>
          <xdr:row>13</xdr:row>
          <xdr:rowOff>238125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13</xdr:row>
          <xdr:rowOff>238125</xdr:rowOff>
        </xdr:from>
        <xdr:to>
          <xdr:col>10</xdr:col>
          <xdr:colOff>581025</xdr:colOff>
          <xdr:row>15</xdr:row>
          <xdr:rowOff>38100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14</xdr:row>
          <xdr:rowOff>238125</xdr:rowOff>
        </xdr:from>
        <xdr:to>
          <xdr:col>10</xdr:col>
          <xdr:colOff>581025</xdr:colOff>
          <xdr:row>16</xdr:row>
          <xdr:rowOff>38100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15</xdr:row>
          <xdr:rowOff>238125</xdr:rowOff>
        </xdr:from>
        <xdr:to>
          <xdr:col>10</xdr:col>
          <xdr:colOff>581025</xdr:colOff>
          <xdr:row>17</xdr:row>
          <xdr:rowOff>38100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16</xdr:row>
          <xdr:rowOff>238125</xdr:rowOff>
        </xdr:from>
        <xdr:to>
          <xdr:col>10</xdr:col>
          <xdr:colOff>600075</xdr:colOff>
          <xdr:row>18</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xdr:row>
          <xdr:rowOff>238125</xdr:rowOff>
        </xdr:from>
        <xdr:to>
          <xdr:col>10</xdr:col>
          <xdr:colOff>600075</xdr:colOff>
          <xdr:row>19</xdr:row>
          <xdr:rowOff>38100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18</xdr:row>
          <xdr:rowOff>238125</xdr:rowOff>
        </xdr:from>
        <xdr:to>
          <xdr:col>10</xdr:col>
          <xdr:colOff>600075</xdr:colOff>
          <xdr:row>20</xdr:row>
          <xdr:rowOff>28575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19</xdr:row>
          <xdr:rowOff>238125</xdr:rowOff>
        </xdr:from>
        <xdr:to>
          <xdr:col>10</xdr:col>
          <xdr:colOff>600075</xdr:colOff>
          <xdr:row>21</xdr:row>
          <xdr:rowOff>28575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13</xdr:row>
          <xdr:rowOff>28575</xdr:rowOff>
        </xdr:from>
        <xdr:to>
          <xdr:col>11</xdr:col>
          <xdr:colOff>561975</xdr:colOff>
          <xdr:row>13</xdr:row>
          <xdr:rowOff>238125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13</xdr:row>
          <xdr:rowOff>238125</xdr:rowOff>
        </xdr:from>
        <xdr:to>
          <xdr:col>11</xdr:col>
          <xdr:colOff>581025</xdr:colOff>
          <xdr:row>15</xdr:row>
          <xdr:rowOff>38100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14</xdr:row>
          <xdr:rowOff>238125</xdr:rowOff>
        </xdr:from>
        <xdr:to>
          <xdr:col>11</xdr:col>
          <xdr:colOff>581025</xdr:colOff>
          <xdr:row>16</xdr:row>
          <xdr:rowOff>38100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15</xdr:row>
          <xdr:rowOff>238125</xdr:rowOff>
        </xdr:from>
        <xdr:to>
          <xdr:col>11</xdr:col>
          <xdr:colOff>581025</xdr:colOff>
          <xdr:row>17</xdr:row>
          <xdr:rowOff>38100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16</xdr:row>
          <xdr:rowOff>238125</xdr:rowOff>
        </xdr:from>
        <xdr:to>
          <xdr:col>11</xdr:col>
          <xdr:colOff>600075</xdr:colOff>
          <xdr:row>18</xdr:row>
          <xdr:rowOff>38100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17</xdr:row>
          <xdr:rowOff>238125</xdr:rowOff>
        </xdr:from>
        <xdr:to>
          <xdr:col>11</xdr:col>
          <xdr:colOff>600075</xdr:colOff>
          <xdr:row>19</xdr:row>
          <xdr:rowOff>38100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18</xdr:row>
          <xdr:rowOff>238125</xdr:rowOff>
        </xdr:from>
        <xdr:to>
          <xdr:col>11</xdr:col>
          <xdr:colOff>600075</xdr:colOff>
          <xdr:row>20</xdr:row>
          <xdr:rowOff>28575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19</xdr:row>
          <xdr:rowOff>238125</xdr:rowOff>
        </xdr:from>
        <xdr:to>
          <xdr:col>11</xdr:col>
          <xdr:colOff>600075</xdr:colOff>
          <xdr:row>21</xdr:row>
          <xdr:rowOff>28575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9</xdr:row>
          <xdr:rowOff>9525</xdr:rowOff>
        </xdr:from>
        <xdr:to>
          <xdr:col>7</xdr:col>
          <xdr:colOff>752475</xdr:colOff>
          <xdr:row>10</xdr:row>
          <xdr:rowOff>47625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9</xdr:row>
          <xdr:rowOff>9525</xdr:rowOff>
        </xdr:from>
        <xdr:to>
          <xdr:col>10</xdr:col>
          <xdr:colOff>142875</xdr:colOff>
          <xdr:row>10</xdr:row>
          <xdr:rowOff>47625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44</xdr:row>
          <xdr:rowOff>47625</xdr:rowOff>
        </xdr:from>
        <xdr:to>
          <xdr:col>7</xdr:col>
          <xdr:colOff>542925</xdr:colOff>
          <xdr:row>45</xdr:row>
          <xdr:rowOff>9525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45</xdr:row>
          <xdr:rowOff>38100</xdr:rowOff>
        </xdr:from>
        <xdr:to>
          <xdr:col>7</xdr:col>
          <xdr:colOff>542925</xdr:colOff>
          <xdr:row>46</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46</xdr:row>
          <xdr:rowOff>28575</xdr:rowOff>
        </xdr:from>
        <xdr:to>
          <xdr:col>7</xdr:col>
          <xdr:colOff>542925</xdr:colOff>
          <xdr:row>47</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47</xdr:row>
          <xdr:rowOff>28575</xdr:rowOff>
        </xdr:from>
        <xdr:to>
          <xdr:col>7</xdr:col>
          <xdr:colOff>542925</xdr:colOff>
          <xdr:row>47</xdr:row>
          <xdr:rowOff>180975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48</xdr:row>
          <xdr:rowOff>28575</xdr:rowOff>
        </xdr:from>
        <xdr:to>
          <xdr:col>7</xdr:col>
          <xdr:colOff>542925</xdr:colOff>
          <xdr:row>48</xdr:row>
          <xdr:rowOff>190500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49</xdr:row>
          <xdr:rowOff>28575</xdr:rowOff>
        </xdr:from>
        <xdr:to>
          <xdr:col>7</xdr:col>
          <xdr:colOff>542925</xdr:colOff>
          <xdr:row>50</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50</xdr:row>
          <xdr:rowOff>0</xdr:rowOff>
        </xdr:from>
        <xdr:to>
          <xdr:col>7</xdr:col>
          <xdr:colOff>542925</xdr:colOff>
          <xdr:row>50</xdr:row>
          <xdr:rowOff>190500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51</xdr:row>
          <xdr:rowOff>0</xdr:rowOff>
        </xdr:from>
        <xdr:to>
          <xdr:col>7</xdr:col>
          <xdr:colOff>542925</xdr:colOff>
          <xdr:row>51</xdr:row>
          <xdr:rowOff>190500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52</xdr:row>
          <xdr:rowOff>9525</xdr:rowOff>
        </xdr:from>
        <xdr:to>
          <xdr:col>7</xdr:col>
          <xdr:colOff>542925</xdr:colOff>
          <xdr:row>52</xdr:row>
          <xdr:rowOff>190500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53</xdr:row>
          <xdr:rowOff>28575</xdr:rowOff>
        </xdr:from>
        <xdr:to>
          <xdr:col>7</xdr:col>
          <xdr:colOff>542925</xdr:colOff>
          <xdr:row>54</xdr:row>
          <xdr:rowOff>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54</xdr:row>
          <xdr:rowOff>28575</xdr:rowOff>
        </xdr:from>
        <xdr:to>
          <xdr:col>7</xdr:col>
          <xdr:colOff>542925</xdr:colOff>
          <xdr:row>54</xdr:row>
          <xdr:rowOff>180975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55</xdr:row>
          <xdr:rowOff>28575</xdr:rowOff>
        </xdr:from>
        <xdr:to>
          <xdr:col>7</xdr:col>
          <xdr:colOff>542925</xdr:colOff>
          <xdr:row>55</xdr:row>
          <xdr:rowOff>190500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56</xdr:row>
          <xdr:rowOff>28575</xdr:rowOff>
        </xdr:from>
        <xdr:to>
          <xdr:col>7</xdr:col>
          <xdr:colOff>542925</xdr:colOff>
          <xdr:row>56</xdr:row>
          <xdr:rowOff>190500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57</xdr:row>
          <xdr:rowOff>28575</xdr:rowOff>
        </xdr:from>
        <xdr:to>
          <xdr:col>7</xdr:col>
          <xdr:colOff>542925</xdr:colOff>
          <xdr:row>57</xdr:row>
          <xdr:rowOff>190500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58</xdr:row>
          <xdr:rowOff>28575</xdr:rowOff>
        </xdr:from>
        <xdr:to>
          <xdr:col>7</xdr:col>
          <xdr:colOff>542925</xdr:colOff>
          <xdr:row>59</xdr:row>
          <xdr:rowOff>47625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59</xdr:row>
          <xdr:rowOff>28575</xdr:rowOff>
        </xdr:from>
        <xdr:to>
          <xdr:col>7</xdr:col>
          <xdr:colOff>542925</xdr:colOff>
          <xdr:row>60</xdr:row>
          <xdr:rowOff>47625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60</xdr:row>
          <xdr:rowOff>28575</xdr:rowOff>
        </xdr:from>
        <xdr:to>
          <xdr:col>7</xdr:col>
          <xdr:colOff>542925</xdr:colOff>
          <xdr:row>61</xdr:row>
          <xdr:rowOff>47625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61</xdr:row>
          <xdr:rowOff>28575</xdr:rowOff>
        </xdr:from>
        <xdr:to>
          <xdr:col>7</xdr:col>
          <xdr:colOff>542925</xdr:colOff>
          <xdr:row>62</xdr:row>
          <xdr:rowOff>47625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62</xdr:row>
          <xdr:rowOff>28575</xdr:rowOff>
        </xdr:from>
        <xdr:to>
          <xdr:col>7</xdr:col>
          <xdr:colOff>542925</xdr:colOff>
          <xdr:row>63</xdr:row>
          <xdr:rowOff>47625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37</xdr:row>
          <xdr:rowOff>28575</xdr:rowOff>
        </xdr:from>
        <xdr:to>
          <xdr:col>7</xdr:col>
          <xdr:colOff>638175</xdr:colOff>
          <xdr:row>38</xdr:row>
          <xdr:rowOff>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38</xdr:row>
          <xdr:rowOff>0</xdr:rowOff>
        </xdr:from>
        <xdr:to>
          <xdr:col>7</xdr:col>
          <xdr:colOff>638175</xdr:colOff>
          <xdr:row>39</xdr:row>
          <xdr:rowOff>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39</xdr:row>
          <xdr:rowOff>9525</xdr:rowOff>
        </xdr:from>
        <xdr:to>
          <xdr:col>7</xdr:col>
          <xdr:colOff>638175</xdr:colOff>
          <xdr:row>40</xdr:row>
          <xdr:rowOff>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36</xdr:row>
          <xdr:rowOff>28575</xdr:rowOff>
        </xdr:from>
        <xdr:to>
          <xdr:col>7</xdr:col>
          <xdr:colOff>638175</xdr:colOff>
          <xdr:row>37</xdr:row>
          <xdr:rowOff>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81</xdr:row>
          <xdr:rowOff>9525</xdr:rowOff>
        </xdr:from>
        <xdr:to>
          <xdr:col>7</xdr:col>
          <xdr:colOff>752475</xdr:colOff>
          <xdr:row>82</xdr:row>
          <xdr:rowOff>47625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81</xdr:row>
          <xdr:rowOff>9525</xdr:rowOff>
        </xdr:from>
        <xdr:to>
          <xdr:col>10</xdr:col>
          <xdr:colOff>142875</xdr:colOff>
          <xdr:row>82</xdr:row>
          <xdr:rowOff>47625</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730601</xdr:colOff>
      <xdr:row>86</xdr:row>
      <xdr:rowOff>0</xdr:rowOff>
    </xdr:from>
    <xdr:to>
      <xdr:col>10</xdr:col>
      <xdr:colOff>552330</xdr:colOff>
      <xdr:row>86</xdr:row>
      <xdr:rowOff>590550</xdr:rowOff>
    </xdr:to>
    <xdr:sp macro="" textlink="">
      <xdr:nvSpPr>
        <xdr:cNvPr id="5" name="Freccia a destra 4">
          <a:hlinkClick xmlns:r="http://schemas.openxmlformats.org/officeDocument/2006/relationships" r:id="rId1"/>
          <a:extLst>
            <a:ext uri="{FF2B5EF4-FFF2-40B4-BE49-F238E27FC236}">
              <a16:creationId xmlns:a16="http://schemas.microsoft.com/office/drawing/2014/main" id="{760A3933-74EF-4C92-A4CE-72B3022DE726}"/>
            </a:ext>
          </a:extLst>
        </xdr:cNvPr>
        <xdr:cNvSpPr/>
      </xdr:nvSpPr>
      <xdr:spPr>
        <a:xfrm>
          <a:off x="1474848" y="18770054"/>
          <a:ext cx="7421245" cy="590550"/>
        </a:xfrm>
        <a:prstGeom prst="rightArrow">
          <a:avLst>
            <a:gd name="adj1" fmla="val 59730"/>
            <a:gd name="adj2" fmla="val 50000"/>
          </a:avLst>
        </a:prstGeom>
        <a:gradFill>
          <a:gsLst>
            <a:gs pos="0">
              <a:srgbClr val="006600"/>
            </a:gs>
            <a:gs pos="80000">
              <a:srgbClr val="00CC00"/>
            </a:gs>
            <a:gs pos="100000">
              <a:srgbClr val="66FF99"/>
            </a:gs>
          </a:gsLst>
        </a:gra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marL="0" indent="0" algn="ctr"/>
          <a:r>
            <a:rPr lang="it-IT" sz="1400">
              <a:solidFill>
                <a:schemeClr val="lt1"/>
              </a:solidFill>
              <a:latin typeface="Eras Demi ITC" panose="020B0805030504020804" pitchFamily="34" charset="0"/>
              <a:ea typeface="+mn-ea"/>
              <a:cs typeface="+mn-cs"/>
            </a:rPr>
            <a:t>Prosegui la compilazione del questionario di settore Gomma Plastica Cavi</a:t>
          </a:r>
        </a:p>
      </xdr:txBody>
    </xdr:sp>
    <xdr:clientData/>
  </xdr:twoCellAnchor>
</xdr:wsDr>
</file>

<file path=xl/drawings/drawing3.xml><?xml version="1.0" encoding="utf-8"?>
<xdr:wsDr xmlns:xdr="http://schemas.openxmlformats.org/drawingml/2006/spreadsheetDrawing" xmlns:a="http://schemas.openxmlformats.org/drawingml/2006/main">
  <xdr:absoluteAnchor>
    <xdr:pos x="281940" y="0"/>
    <xdr:ext cx="769620" cy="716280"/>
    <xdr:pic>
      <xdr:nvPicPr>
        <xdr:cNvPr id="2" name="Immagine 3" descr="ML_280_BAN.JPG">
          <a:extLst>
            <a:ext uri="{FF2B5EF4-FFF2-40B4-BE49-F238E27FC236}">
              <a16:creationId xmlns:a16="http://schemas.microsoft.com/office/drawing/2014/main" id="{BF82AD8F-5ED2-45AE-9A4A-E817B227F7BE}"/>
            </a:ext>
          </a:extLst>
        </xdr:cNvPr>
        <xdr:cNvPicPr>
          <a:picLocks noChangeAspect="1" noChangeArrowheads="1"/>
        </xdr:cNvPicPr>
      </xdr:nvPicPr>
      <xdr:blipFill>
        <a:blip xmlns:r="http://schemas.openxmlformats.org/officeDocument/2006/relationships" r:embed="rId1" cstate="print"/>
        <a:srcRect l="1408" t="4070" r="68727" b="6976"/>
        <a:stretch>
          <a:fillRect/>
        </a:stretch>
      </xdr:blipFill>
      <xdr:spPr bwMode="auto">
        <a:xfrm>
          <a:off x="281940" y="0"/>
          <a:ext cx="769620" cy="716280"/>
        </a:xfrm>
        <a:prstGeom prst="rect">
          <a:avLst/>
        </a:prstGeom>
        <a:noFill/>
        <a:ln w="9525">
          <a:noFill/>
          <a:miter lim="800000"/>
          <a:headEnd/>
          <a:tailEnd/>
        </a:ln>
      </xdr:spPr>
    </xdr:pic>
    <xdr:clientData/>
  </xdr:absoluteAnchor>
  <xdr:oneCellAnchor>
    <xdr:from>
      <xdr:col>3</xdr:col>
      <xdr:colOff>68581</xdr:colOff>
      <xdr:row>3</xdr:row>
      <xdr:rowOff>118754</xdr:rowOff>
    </xdr:from>
    <xdr:ext cx="2644140" cy="481727"/>
    <xdr:pic>
      <xdr:nvPicPr>
        <xdr:cNvPr id="3" name="Immagine 2">
          <a:extLst>
            <a:ext uri="{FF2B5EF4-FFF2-40B4-BE49-F238E27FC236}">
              <a16:creationId xmlns:a16="http://schemas.microsoft.com/office/drawing/2014/main" id="{C5E07BC7-A789-449E-B6C1-E45DFA15FBCC}"/>
            </a:ext>
          </a:extLst>
        </xdr:cNvPr>
        <xdr:cNvPicPr>
          <a:picLocks noChangeAspect="1"/>
        </xdr:cNvPicPr>
      </xdr:nvPicPr>
      <xdr:blipFill>
        <a:blip xmlns:r="http://schemas.openxmlformats.org/officeDocument/2006/relationships" r:embed="rId2"/>
        <a:stretch>
          <a:fillRect/>
        </a:stretch>
      </xdr:blipFill>
      <xdr:spPr>
        <a:xfrm>
          <a:off x="1943101" y="827414"/>
          <a:ext cx="2644140" cy="481727"/>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5</xdr:col>
          <xdr:colOff>333375</xdr:colOff>
          <xdr:row>13</xdr:row>
          <xdr:rowOff>9525</xdr:rowOff>
        </xdr:from>
        <xdr:to>
          <xdr:col>5</xdr:col>
          <xdr:colOff>581025</xdr:colOff>
          <xdr:row>13</xdr:row>
          <xdr:rowOff>219075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5</xdr:col>
          <xdr:colOff>581025</xdr:colOff>
          <xdr:row>14</xdr:row>
          <xdr:rowOff>219075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561975</xdr:colOff>
          <xdr:row>13</xdr:row>
          <xdr:rowOff>9525</xdr:rowOff>
        </xdr:from>
        <xdr:to>
          <xdr:col>9</xdr:col>
          <xdr:colOff>180975</xdr:colOff>
          <xdr:row>13</xdr:row>
          <xdr:rowOff>219075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2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561975</xdr:colOff>
          <xdr:row>14</xdr:row>
          <xdr:rowOff>9525</xdr:rowOff>
        </xdr:from>
        <xdr:to>
          <xdr:col>9</xdr:col>
          <xdr:colOff>180975</xdr:colOff>
          <xdr:row>14</xdr:row>
          <xdr:rowOff>219075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2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68</xdr:row>
          <xdr:rowOff>9525</xdr:rowOff>
        </xdr:from>
        <xdr:to>
          <xdr:col>10</xdr:col>
          <xdr:colOff>600075</xdr:colOff>
          <xdr:row>68</xdr:row>
          <xdr:rowOff>219075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2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342900</xdr:colOff>
          <xdr:row>68</xdr:row>
          <xdr:rowOff>9525</xdr:rowOff>
        </xdr:from>
        <xdr:to>
          <xdr:col>12</xdr:col>
          <xdr:colOff>600075</xdr:colOff>
          <xdr:row>68</xdr:row>
          <xdr:rowOff>219075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2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71</xdr:row>
          <xdr:rowOff>9525</xdr:rowOff>
        </xdr:from>
        <xdr:to>
          <xdr:col>6</xdr:col>
          <xdr:colOff>600075</xdr:colOff>
          <xdr:row>71</xdr:row>
          <xdr:rowOff>219075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2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73</xdr:row>
          <xdr:rowOff>9525</xdr:rowOff>
        </xdr:from>
        <xdr:to>
          <xdr:col>6</xdr:col>
          <xdr:colOff>600075</xdr:colOff>
          <xdr:row>73</xdr:row>
          <xdr:rowOff>219075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2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9525</xdr:rowOff>
        </xdr:from>
        <xdr:to>
          <xdr:col>6</xdr:col>
          <xdr:colOff>600075</xdr:colOff>
          <xdr:row>75</xdr:row>
          <xdr:rowOff>219075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2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77</xdr:row>
          <xdr:rowOff>9525</xdr:rowOff>
        </xdr:from>
        <xdr:to>
          <xdr:col>6</xdr:col>
          <xdr:colOff>600075</xdr:colOff>
          <xdr:row>77</xdr:row>
          <xdr:rowOff>219075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2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112</xdr:row>
          <xdr:rowOff>66675</xdr:rowOff>
        </xdr:from>
        <xdr:to>
          <xdr:col>10</xdr:col>
          <xdr:colOff>600075</xdr:colOff>
          <xdr:row>112</xdr:row>
          <xdr:rowOff>295275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2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113</xdr:row>
          <xdr:rowOff>66675</xdr:rowOff>
        </xdr:from>
        <xdr:to>
          <xdr:col>10</xdr:col>
          <xdr:colOff>600075</xdr:colOff>
          <xdr:row>113</xdr:row>
          <xdr:rowOff>295275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2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114</xdr:row>
          <xdr:rowOff>66675</xdr:rowOff>
        </xdr:from>
        <xdr:to>
          <xdr:col>10</xdr:col>
          <xdr:colOff>600075</xdr:colOff>
          <xdr:row>114</xdr:row>
          <xdr:rowOff>295275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2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121</xdr:row>
          <xdr:rowOff>104775</xdr:rowOff>
        </xdr:from>
        <xdr:to>
          <xdr:col>8</xdr:col>
          <xdr:colOff>600075</xdr:colOff>
          <xdr:row>121</xdr:row>
          <xdr:rowOff>333375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2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121</xdr:row>
          <xdr:rowOff>104775</xdr:rowOff>
        </xdr:from>
        <xdr:to>
          <xdr:col>10</xdr:col>
          <xdr:colOff>600075</xdr:colOff>
          <xdr:row>121</xdr:row>
          <xdr:rowOff>333375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2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122</xdr:row>
          <xdr:rowOff>28575</xdr:rowOff>
        </xdr:from>
        <xdr:to>
          <xdr:col>8</xdr:col>
          <xdr:colOff>600075</xdr:colOff>
          <xdr:row>122</xdr:row>
          <xdr:rowOff>257175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2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122</xdr:row>
          <xdr:rowOff>28575</xdr:rowOff>
        </xdr:from>
        <xdr:to>
          <xdr:col>10</xdr:col>
          <xdr:colOff>600075</xdr:colOff>
          <xdr:row>122</xdr:row>
          <xdr:rowOff>257175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2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123</xdr:row>
          <xdr:rowOff>28575</xdr:rowOff>
        </xdr:from>
        <xdr:to>
          <xdr:col>8</xdr:col>
          <xdr:colOff>600075</xdr:colOff>
          <xdr:row>123</xdr:row>
          <xdr:rowOff>257175</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2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123</xdr:row>
          <xdr:rowOff>28575</xdr:rowOff>
        </xdr:from>
        <xdr:to>
          <xdr:col>10</xdr:col>
          <xdr:colOff>600075</xdr:colOff>
          <xdr:row>123</xdr:row>
          <xdr:rowOff>257175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2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141</xdr:row>
          <xdr:rowOff>28575</xdr:rowOff>
        </xdr:from>
        <xdr:to>
          <xdr:col>8</xdr:col>
          <xdr:colOff>600075</xdr:colOff>
          <xdr:row>141</xdr:row>
          <xdr:rowOff>257175</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2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141</xdr:row>
          <xdr:rowOff>28575</xdr:rowOff>
        </xdr:from>
        <xdr:to>
          <xdr:col>10</xdr:col>
          <xdr:colOff>600075</xdr:colOff>
          <xdr:row>141</xdr:row>
          <xdr:rowOff>257175</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2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142</xdr:row>
          <xdr:rowOff>76200</xdr:rowOff>
        </xdr:from>
        <xdr:to>
          <xdr:col>8</xdr:col>
          <xdr:colOff>600075</xdr:colOff>
          <xdr:row>142</xdr:row>
          <xdr:rowOff>295275</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2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142</xdr:row>
          <xdr:rowOff>76200</xdr:rowOff>
        </xdr:from>
        <xdr:to>
          <xdr:col>10</xdr:col>
          <xdr:colOff>600075</xdr:colOff>
          <xdr:row>142</xdr:row>
          <xdr:rowOff>295275</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2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143</xdr:row>
          <xdr:rowOff>76200</xdr:rowOff>
        </xdr:from>
        <xdr:to>
          <xdr:col>8</xdr:col>
          <xdr:colOff>600075</xdr:colOff>
          <xdr:row>143</xdr:row>
          <xdr:rowOff>295275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2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143</xdr:row>
          <xdr:rowOff>76200</xdr:rowOff>
        </xdr:from>
        <xdr:to>
          <xdr:col>10</xdr:col>
          <xdr:colOff>600075</xdr:colOff>
          <xdr:row>143</xdr:row>
          <xdr:rowOff>295275</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2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192</xdr:row>
          <xdr:rowOff>76200</xdr:rowOff>
        </xdr:from>
        <xdr:to>
          <xdr:col>6</xdr:col>
          <xdr:colOff>600075</xdr:colOff>
          <xdr:row>192</xdr:row>
          <xdr:rowOff>295275</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2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192</xdr:row>
          <xdr:rowOff>76200</xdr:rowOff>
        </xdr:from>
        <xdr:to>
          <xdr:col>8</xdr:col>
          <xdr:colOff>600075</xdr:colOff>
          <xdr:row>192</xdr:row>
          <xdr:rowOff>295275</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2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191</xdr:row>
          <xdr:rowOff>28575</xdr:rowOff>
        </xdr:from>
        <xdr:to>
          <xdr:col>6</xdr:col>
          <xdr:colOff>600075</xdr:colOff>
          <xdr:row>192</xdr:row>
          <xdr:rowOff>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2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191</xdr:row>
          <xdr:rowOff>28575</xdr:rowOff>
        </xdr:from>
        <xdr:to>
          <xdr:col>8</xdr:col>
          <xdr:colOff>600075</xdr:colOff>
          <xdr:row>192</xdr:row>
          <xdr:rowOff>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2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196</xdr:row>
          <xdr:rowOff>0</xdr:rowOff>
        </xdr:from>
        <xdr:to>
          <xdr:col>6</xdr:col>
          <xdr:colOff>600075</xdr:colOff>
          <xdr:row>226</xdr:row>
          <xdr:rowOff>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2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196</xdr:row>
          <xdr:rowOff>0</xdr:rowOff>
        </xdr:from>
        <xdr:to>
          <xdr:col>6</xdr:col>
          <xdr:colOff>600075</xdr:colOff>
          <xdr:row>226</xdr:row>
          <xdr:rowOff>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2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196</xdr:row>
          <xdr:rowOff>0</xdr:rowOff>
        </xdr:from>
        <xdr:to>
          <xdr:col>6</xdr:col>
          <xdr:colOff>600075</xdr:colOff>
          <xdr:row>226</xdr:row>
          <xdr:rowOff>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2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196</xdr:row>
          <xdr:rowOff>0</xdr:rowOff>
        </xdr:from>
        <xdr:to>
          <xdr:col>6</xdr:col>
          <xdr:colOff>600075</xdr:colOff>
          <xdr:row>226</xdr:row>
          <xdr:rowOff>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2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196</xdr:row>
          <xdr:rowOff>0</xdr:rowOff>
        </xdr:from>
        <xdr:to>
          <xdr:col>6</xdr:col>
          <xdr:colOff>600075</xdr:colOff>
          <xdr:row>226</xdr:row>
          <xdr:rowOff>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2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196</xdr:row>
          <xdr:rowOff>0</xdr:rowOff>
        </xdr:from>
        <xdr:to>
          <xdr:col>6</xdr:col>
          <xdr:colOff>600075</xdr:colOff>
          <xdr:row>226</xdr:row>
          <xdr:rowOff>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2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196</xdr:row>
          <xdr:rowOff>0</xdr:rowOff>
        </xdr:from>
        <xdr:to>
          <xdr:col>6</xdr:col>
          <xdr:colOff>600075</xdr:colOff>
          <xdr:row>226</xdr:row>
          <xdr:rowOff>0</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2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196</xdr:row>
          <xdr:rowOff>0</xdr:rowOff>
        </xdr:from>
        <xdr:to>
          <xdr:col>6</xdr:col>
          <xdr:colOff>600075</xdr:colOff>
          <xdr:row>226</xdr:row>
          <xdr:rowOff>0</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2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196</xdr:row>
          <xdr:rowOff>0</xdr:rowOff>
        </xdr:from>
        <xdr:to>
          <xdr:col>6</xdr:col>
          <xdr:colOff>600075</xdr:colOff>
          <xdr:row>226</xdr:row>
          <xdr:rowOff>0</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2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196</xdr:row>
          <xdr:rowOff>0</xdr:rowOff>
        </xdr:from>
        <xdr:to>
          <xdr:col>6</xdr:col>
          <xdr:colOff>600075</xdr:colOff>
          <xdr:row>226</xdr:row>
          <xdr:rowOff>0</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2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196</xdr:row>
          <xdr:rowOff>0</xdr:rowOff>
        </xdr:from>
        <xdr:to>
          <xdr:col>6</xdr:col>
          <xdr:colOff>600075</xdr:colOff>
          <xdr:row>226</xdr:row>
          <xdr:rowOff>0</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2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154</xdr:row>
          <xdr:rowOff>28575</xdr:rowOff>
        </xdr:from>
        <xdr:to>
          <xdr:col>6</xdr:col>
          <xdr:colOff>600075</xdr:colOff>
          <xdr:row>155</xdr:row>
          <xdr:rowOff>0</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2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154</xdr:row>
          <xdr:rowOff>28575</xdr:rowOff>
        </xdr:from>
        <xdr:to>
          <xdr:col>8</xdr:col>
          <xdr:colOff>600075</xdr:colOff>
          <xdr:row>155</xdr:row>
          <xdr:rowOff>0</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2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184</xdr:row>
          <xdr:rowOff>28575</xdr:rowOff>
        </xdr:from>
        <xdr:to>
          <xdr:col>11</xdr:col>
          <xdr:colOff>600075</xdr:colOff>
          <xdr:row>185</xdr:row>
          <xdr:rowOff>0</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2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342900</xdr:colOff>
          <xdr:row>184</xdr:row>
          <xdr:rowOff>28575</xdr:rowOff>
        </xdr:from>
        <xdr:to>
          <xdr:col>13</xdr:col>
          <xdr:colOff>600075</xdr:colOff>
          <xdr:row>185</xdr:row>
          <xdr:rowOff>0</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2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152</xdr:row>
          <xdr:rowOff>28575</xdr:rowOff>
        </xdr:from>
        <xdr:to>
          <xdr:col>9</xdr:col>
          <xdr:colOff>600075</xdr:colOff>
          <xdr:row>153</xdr:row>
          <xdr:rowOff>0</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2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152</xdr:row>
          <xdr:rowOff>28575</xdr:rowOff>
        </xdr:from>
        <xdr:to>
          <xdr:col>11</xdr:col>
          <xdr:colOff>600075</xdr:colOff>
          <xdr:row>153</xdr:row>
          <xdr:rowOff>0</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2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147</xdr:row>
          <xdr:rowOff>28575</xdr:rowOff>
        </xdr:from>
        <xdr:to>
          <xdr:col>8</xdr:col>
          <xdr:colOff>600075</xdr:colOff>
          <xdr:row>147</xdr:row>
          <xdr:rowOff>238125</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2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147</xdr:row>
          <xdr:rowOff>28575</xdr:rowOff>
        </xdr:from>
        <xdr:to>
          <xdr:col>10</xdr:col>
          <xdr:colOff>600075</xdr:colOff>
          <xdr:row>147</xdr:row>
          <xdr:rowOff>238125</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2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102</xdr:row>
          <xdr:rowOff>9525</xdr:rowOff>
        </xdr:from>
        <xdr:to>
          <xdr:col>14</xdr:col>
          <xdr:colOff>600075</xdr:colOff>
          <xdr:row>102</xdr:row>
          <xdr:rowOff>219075</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2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342900</xdr:colOff>
          <xdr:row>102</xdr:row>
          <xdr:rowOff>9525</xdr:rowOff>
        </xdr:from>
        <xdr:to>
          <xdr:col>16</xdr:col>
          <xdr:colOff>600075</xdr:colOff>
          <xdr:row>102</xdr:row>
          <xdr:rowOff>219075</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2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115</xdr:row>
          <xdr:rowOff>66675</xdr:rowOff>
        </xdr:from>
        <xdr:to>
          <xdr:col>10</xdr:col>
          <xdr:colOff>600075</xdr:colOff>
          <xdr:row>115</xdr:row>
          <xdr:rowOff>295275</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2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258</xdr:row>
          <xdr:rowOff>28575</xdr:rowOff>
        </xdr:from>
        <xdr:to>
          <xdr:col>11</xdr:col>
          <xdr:colOff>600075</xdr:colOff>
          <xdr:row>259</xdr:row>
          <xdr:rowOff>0</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2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342900</xdr:colOff>
          <xdr:row>258</xdr:row>
          <xdr:rowOff>28575</xdr:rowOff>
        </xdr:from>
        <xdr:to>
          <xdr:col>13</xdr:col>
          <xdr:colOff>600075</xdr:colOff>
          <xdr:row>259</xdr:row>
          <xdr:rowOff>0</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2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104</xdr:row>
          <xdr:rowOff>9525</xdr:rowOff>
        </xdr:from>
        <xdr:to>
          <xdr:col>14</xdr:col>
          <xdr:colOff>600075</xdr:colOff>
          <xdr:row>104</xdr:row>
          <xdr:rowOff>219075</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2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342900</xdr:colOff>
          <xdr:row>104</xdr:row>
          <xdr:rowOff>9525</xdr:rowOff>
        </xdr:from>
        <xdr:to>
          <xdr:col>16</xdr:col>
          <xdr:colOff>600075</xdr:colOff>
          <xdr:row>104</xdr:row>
          <xdr:rowOff>219075</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2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80</xdr:row>
          <xdr:rowOff>9525</xdr:rowOff>
        </xdr:from>
        <xdr:to>
          <xdr:col>11</xdr:col>
          <xdr:colOff>600075</xdr:colOff>
          <xdr:row>81</xdr:row>
          <xdr:rowOff>38100</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2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342900</xdr:colOff>
          <xdr:row>80</xdr:row>
          <xdr:rowOff>9525</xdr:rowOff>
        </xdr:from>
        <xdr:to>
          <xdr:col>13</xdr:col>
          <xdr:colOff>600075</xdr:colOff>
          <xdr:row>81</xdr:row>
          <xdr:rowOff>38100</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2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82</xdr:row>
          <xdr:rowOff>9525</xdr:rowOff>
        </xdr:from>
        <xdr:to>
          <xdr:col>10</xdr:col>
          <xdr:colOff>600075</xdr:colOff>
          <xdr:row>83</xdr:row>
          <xdr:rowOff>66675</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2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342900</xdr:colOff>
          <xdr:row>82</xdr:row>
          <xdr:rowOff>9525</xdr:rowOff>
        </xdr:from>
        <xdr:to>
          <xdr:col>12</xdr:col>
          <xdr:colOff>600075</xdr:colOff>
          <xdr:row>83</xdr:row>
          <xdr:rowOff>66675</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2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733425</xdr:colOff>
      <xdr:row>3</xdr:row>
      <xdr:rowOff>115308</xdr:rowOff>
    </xdr:to>
    <xdr:pic>
      <xdr:nvPicPr>
        <xdr:cNvPr id="3" name="Immagine 2">
          <a:extLst>
            <a:ext uri="{FF2B5EF4-FFF2-40B4-BE49-F238E27FC236}">
              <a16:creationId xmlns:a16="http://schemas.microsoft.com/office/drawing/2014/main" id="{04770F55-8D58-4C8D-94E5-C01D4BFD0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04950" cy="105828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16CB28-9BDE-48B1-8B8F-EC3E76DF8A81}" name="Tabella1" displayName="Tabella1" ref="A1:UT2" totalsRowShown="0" headerRowDxfId="454" tableBorderDxfId="453" headerRowCellStyle="Normale 5">
  <autoFilter ref="A1:UT2" xr:uid="{EB16CB28-9BDE-48B1-8B8F-EC3E76DF8A81}"/>
  <tableColumns count="566">
    <tableColumn id="1" xr3:uid="{82C242FB-2075-4DA3-ACBC-851C1F5EB1B3}" name="Codice Identificativo"/>
    <tableColumn id="2" xr3:uid="{809D0602-F6A8-43FA-BA04-4F8588101529}" name="Versione questionario">
      <calculatedColumnFormula>questionario!$A$13</calculatedColumnFormula>
    </tableColumn>
    <tableColumn id="3" xr3:uid="{D29ED3C9-478D-4D2B-B8C3-EFC1233CDF6A}" name="Persona a cui inviare la sintesi">
      <calculatedColumnFormula>questionario!$D$8</calculatedColumnFormula>
    </tableColumn>
    <tableColumn id="4" xr3:uid="{57268E6A-52B8-41EC-BD52-3050AE8B3400}" name="E-mail">
      <calculatedColumnFormula>questionario!$B$10</calculatedColumnFormula>
    </tableColumn>
    <tableColumn id="5" xr3:uid="{1753EC2D-8489-44DB-99B4-1DDB2CEB447F}" name="Impresa">
      <calculatedColumnFormula>questionario!$F$15</calculatedColumnFormula>
    </tableColumn>
    <tableColumn id="6" xr3:uid="{511554EA-E642-485C-BBDC-51CEC5C90A58}" name="Associazione">
      <calculatedColumnFormula>questionario!$F$17</calculatedColumnFormula>
    </tableColumn>
    <tableColumn id="7" xr3:uid="{9FA7050F-A5A7-4782-89F1-1D2CD05E1A6A}" name="PIVA" dataDxfId="452">
      <calculatedColumnFormula>questionario!$C$19</calculatedColumnFormula>
    </tableColumn>
    <tableColumn id="8" xr3:uid="{8AA9DED7-8A2E-4CE4-9685-BDD031D52E58}" name="CCNL">
      <calculatedColumnFormula>questionario!$N$19</calculatedColumnFormula>
    </tableColumn>
    <tableColumn id="9" xr3:uid="{D6D3CAD9-EF8A-412F-9706-5476CCDA8502}" name="Ateco 2-digit" dataDxfId="451">
      <calculatedColumnFormula>questionario!$N$21</calculatedColumnFormula>
    </tableColumn>
    <tableColumn id="10" xr3:uid="{1E357C45-1EA8-4F9E-BE91-B20D05B63F0E}" name="Azienda plurilocalizzata: No" dataDxfId="450">
      <calculatedColumnFormula>questionario!$P$23</calculatedColumnFormula>
    </tableColumn>
    <tableColumn id="11" xr3:uid="{E75E3DE0-CCF5-408B-8865-D2DE8B4146D5}" name="Sì" dataDxfId="449">
      <calculatedColumnFormula>questionario!$Q$23</calculatedColumnFormula>
    </tableColumn>
    <tableColumn id="12" xr3:uid="{12FD9D66-A80C-48AB-BCB4-40826FAFCCB8}" name="I dati si riferiscono a: Impresa_x000a_a livello nazionale">
      <calculatedColumnFormula>questionario!$P$27</calculatedColumnFormula>
    </tableColumn>
    <tableColumn id="13" xr3:uid="{5CB20F6B-8907-4A9B-B539-C78577AC6BB6}" name="Unità locale">
      <calculatedColumnFormula>questionario!$P$29</calculatedColumnFormula>
    </tableColumn>
    <tableColumn id="14" xr3:uid="{2B9456B8-D2BE-4841-AD97-F8D9F9D7EFF4}" name="Provincia della: Sede principale">
      <calculatedColumnFormula>questionario!$O$27</calculatedColumnFormula>
    </tableColumn>
    <tableColumn id="15" xr3:uid="{1B5F62E5-09AC-433B-8E67-A03881DFDDEE}" name="Unità locale2">
      <calculatedColumnFormula>questionario!$O$29</calculatedColumnFormula>
    </tableColumn>
    <tableColumn id="16" xr3:uid="{C8FDBF09-B7B4-466F-9272-7BE9B025C361}" name="Indeterminato full-time: 2024_x000a_Maschi" dataDxfId="448">
      <calculatedColumnFormula>questionario!D38</calculatedColumnFormula>
    </tableColumn>
    <tableColumn id="17" xr3:uid="{BFD2D472-6B9E-4A48-BCD9-DCFC4EE1C52A}" name="2024_x000a_Femmine" dataDxfId="447">
      <calculatedColumnFormula>questionario!F38</calculatedColumnFormula>
    </tableColumn>
    <tableColumn id="18" xr3:uid="{79E0E38C-F131-4DAB-9D31-C2943B5A4906}" name="2025_x000a_Maschi" dataDxfId="446">
      <calculatedColumnFormula>questionario!H38</calculatedColumnFormula>
    </tableColumn>
    <tableColumn id="19" xr3:uid="{8146CF6A-7792-4E4A-94CB-ABCF0AD64EB1}" name="2025_x000a_Femmine" dataDxfId="445">
      <calculatedColumnFormula>questionario!J38</calculatedColumnFormula>
    </tableColumn>
    <tableColumn id="20" xr3:uid="{6217A381-C708-4214-A283-5EE51F47D8A5}" name="Indeterminato part-time: 2024_x000a_Maschi" dataDxfId="444">
      <calculatedColumnFormula>questionario!D39</calculatedColumnFormula>
    </tableColumn>
    <tableColumn id="21" xr3:uid="{A5A2A9C5-53D3-4E3C-B596-88B1D4A77A26}" name="2024_x000a_Femmine3" dataDxfId="443">
      <calculatedColumnFormula>questionario!F39</calculatedColumnFormula>
    </tableColumn>
    <tableColumn id="22" xr3:uid="{8B90771F-94CF-4250-9FD4-E0D8BF041313}" name="2025_x000a_Maschi4" dataDxfId="442">
      <calculatedColumnFormula>questionario!H39</calculatedColumnFormula>
    </tableColumn>
    <tableColumn id="23" xr3:uid="{F89A2AAA-D966-4F02-B597-E98508504260}" name="2025_x000a_Femmine5" dataDxfId="441">
      <calculatedColumnFormula>questionario!J39</calculatedColumnFormula>
    </tableColumn>
    <tableColumn id="24" xr3:uid="{F5063B81-5A58-4C43-A1E0-C3E829BE4052}" name="TOTALE INDETERMINATO 2024_x000a_Maschi" dataDxfId="440">
      <calculatedColumnFormula>questionario!D40</calculatedColumnFormula>
    </tableColumn>
    <tableColumn id="25" xr3:uid="{E38B50AA-68F7-469A-9D77-E9465C76734E}" name="2024_x000a_Femmine6" dataDxfId="439">
      <calculatedColumnFormula>questionario!F40</calculatedColumnFormula>
    </tableColumn>
    <tableColumn id="26" xr3:uid="{30BE4848-44A5-4C72-8AB0-FA5ECD3195DF}" name="2025_x000a_Maschi7" dataDxfId="438">
      <calculatedColumnFormula>questionario!H40</calculatedColumnFormula>
    </tableColumn>
    <tableColumn id="27" xr3:uid="{8AC561E8-BB94-45FE-9770-1B2333635097}" name="2025_x000a_Femmine8" dataDxfId="437">
      <calculatedColumnFormula>questionario!J40</calculatedColumnFormula>
    </tableColumn>
    <tableColumn id="28" xr3:uid="{B05A63B7-64DF-475B-9056-2A8CDFEB68FB}" name="Determinato full-time: 2024_x000a_Maschi" dataDxfId="436">
      <calculatedColumnFormula>questionario!D41</calculatedColumnFormula>
    </tableColumn>
    <tableColumn id="29" xr3:uid="{D17D32B2-74F6-4E8E-A107-4928587B6661}" name="2024_x000a_Femmine9" dataDxfId="435">
      <calculatedColumnFormula>questionario!F41</calculatedColumnFormula>
    </tableColumn>
    <tableColumn id="30" xr3:uid="{0066D6D9-1EF4-432F-B92E-B9883E4FEB3F}" name="2025_x000a_Maschi10" dataDxfId="434">
      <calculatedColumnFormula>questionario!H41</calculatedColumnFormula>
    </tableColumn>
    <tableColumn id="31" xr3:uid="{C5D9E640-41B7-493E-B9E0-A29A1C1CD342}" name="2025_x000a_Femmine11" dataDxfId="433">
      <calculatedColumnFormula>questionario!J41</calculatedColumnFormula>
    </tableColumn>
    <tableColumn id="32" xr3:uid="{F7A7C19C-ACF1-43F4-8F9F-CC5EE8D70624}" name="Determinato part-time: 2024_x000a_Maschi" dataDxfId="432">
      <calculatedColumnFormula>questionario!D42</calculatedColumnFormula>
    </tableColumn>
    <tableColumn id="33" xr3:uid="{FC44580B-EE1A-4FFE-A875-813BA6760C92}" name="2024_x000a_Femmine12" dataDxfId="431">
      <calculatedColumnFormula>questionario!F42</calculatedColumnFormula>
    </tableColumn>
    <tableColumn id="34" xr3:uid="{D793C3C9-C7FC-457A-9D3C-821B3CA3BBFE}" name="2025_x000a_Maschi13" dataDxfId="430">
      <calculatedColumnFormula>questionario!H42</calculatedColumnFormula>
    </tableColumn>
    <tableColumn id="35" xr3:uid="{19AE4A39-1A0B-4AE4-AA9F-53BAFA458A4E}" name="2025_x000a_Femmine14" dataDxfId="429">
      <calculatedColumnFormula>questionario!J42</calculatedColumnFormula>
    </tableColumn>
    <tableColumn id="36" xr3:uid="{27E1E33C-F342-48B2-843C-7ED5B8FA7B63}" name="Apprendistato 2024_x000a_Maschi" dataDxfId="428">
      <calculatedColumnFormula>questionario!D43</calculatedColumnFormula>
    </tableColumn>
    <tableColumn id="37" xr3:uid="{0072FA80-76CD-4F23-8FC8-628B6CDD65F7}" name="2024_x000a_Femmine15" dataDxfId="427">
      <calculatedColumnFormula>questionario!F43</calculatedColumnFormula>
    </tableColumn>
    <tableColumn id="38" xr3:uid="{26C398A5-C407-4251-A96D-ECA345C4015A}" name="2025_x000a_Maschi16" dataDxfId="426">
      <calculatedColumnFormula>questionario!H43</calculatedColumnFormula>
    </tableColumn>
    <tableColumn id="39" xr3:uid="{7846B572-D2B8-4D8F-AAE7-6675A8ADD7CC}" name="2025_x000a_Femmine17" dataDxfId="425">
      <calculatedColumnFormula>questionario!J43</calculatedColumnFormula>
    </tableColumn>
    <tableColumn id="40" xr3:uid="{FF18B65C-998A-433B-99D3-167A3A832E75}" name="TOTALE 2024_x000a_Maschi" dataDxfId="424">
      <calculatedColumnFormula>questionario!D44</calculatedColumnFormula>
    </tableColumn>
    <tableColumn id="41" xr3:uid="{3851F0D8-3C9F-4F60-9A3B-771B22ABDD46}" name="2024_x000a_Femmine18" dataDxfId="423">
      <calculatedColumnFormula>questionario!F44</calculatedColumnFormula>
    </tableColumn>
    <tableColumn id="42" xr3:uid="{77BDF0BC-A0A3-4C2B-B2C5-93A38757333B}" name="2025_x000a_Maschi19" dataDxfId="422">
      <calculatedColumnFormula>questionario!H44</calculatedColumnFormula>
    </tableColumn>
    <tableColumn id="43" xr3:uid="{9B4590C2-D7A6-4195-AB19-DCE6A177BB32}" name="2025_x000a_Femmine20" dataDxfId="421">
      <calculatedColumnFormula>questionario!J44</calculatedColumnFormula>
    </tableColumn>
    <tableColumn id="44" xr3:uid="{DE1D93FF-F46A-4737-864B-AF9CD921FA9C}" name="Indeterminato - Dirigenti: 2024_x000a_Maschi" dataDxfId="420">
      <calculatedColumnFormula>questionario!D52</calculatedColumnFormula>
    </tableColumn>
    <tableColumn id="45" xr3:uid="{EFC5D103-E1C9-4A23-B9E9-E54088B878B1}" name="2024 M _x000a_di cui_x000a_part-time" dataDxfId="419">
      <calculatedColumnFormula>questionario!E52</calculatedColumnFormula>
    </tableColumn>
    <tableColumn id="46" xr3:uid="{236A1441-1E02-40AF-BD16-400889D870F8}" name="2024_x000a_Femmine21" dataDxfId="418">
      <calculatedColumnFormula>questionario!F52</calculatedColumnFormula>
    </tableColumn>
    <tableColumn id="47" xr3:uid="{AD77C497-5B0F-4071-8A72-C1C7AF150E71}" name="2024 F _x000a_di cui_x000a_part-time" dataDxfId="417">
      <calculatedColumnFormula>questionario!G52</calculatedColumnFormula>
    </tableColumn>
    <tableColumn id="48" xr3:uid="{B9A9C963-EEA6-473E-8573-2F97EFB54105}" name="2025_x000a_Maschi22" dataDxfId="416">
      <calculatedColumnFormula>questionario!H52</calculatedColumnFormula>
    </tableColumn>
    <tableColumn id="49" xr3:uid="{57147FF6-8B92-4F6C-85C6-DA18B9FF5F58}" name="2025 M _x000a_di cui_x000a_part-time" dataDxfId="415">
      <calculatedColumnFormula>questionario!I52</calculatedColumnFormula>
    </tableColumn>
    <tableColumn id="50" xr3:uid="{21446836-6EFD-41F9-A245-53F927022CE1}" name="2025_x000a_Femmine23" dataDxfId="414">
      <calculatedColumnFormula>questionario!J52</calculatedColumnFormula>
    </tableColumn>
    <tableColumn id="51" xr3:uid="{E6656E4D-9EDF-4B82-9311-6F4A2ABE0246}" name="2025 F _x000a_di cui_x000a_part-time" dataDxfId="413">
      <calculatedColumnFormula>questionario!K52</calculatedColumnFormula>
    </tableColumn>
    <tableColumn id="52" xr3:uid="{5ABD3199-FA95-4816-9873-418AF8C732A2}" name="Indeterminato - Quadri: 2024_x000a_Maschi" dataDxfId="412">
      <calculatedColumnFormula>questionario!D53</calculatedColumnFormula>
    </tableColumn>
    <tableColumn id="53" xr3:uid="{65988189-4B48-46E7-9922-0A272CE8B7C5}" name="2024 M _x000a_di cui_x000a_part-time24" dataDxfId="411">
      <calculatedColumnFormula>questionario!E53</calculatedColumnFormula>
    </tableColumn>
    <tableColumn id="54" xr3:uid="{C2AA6B62-1977-4D71-8834-64A9388C3C25}" name="2024_x000a_Femmine25" dataDxfId="410">
      <calculatedColumnFormula>questionario!F53</calculatedColumnFormula>
    </tableColumn>
    <tableColumn id="55" xr3:uid="{D1636E5B-C435-411E-B6EB-0632A5EF5A6F}" name="2024 F _x000a_di cui_x000a_part-time26" dataDxfId="409">
      <calculatedColumnFormula>questionario!G53</calculatedColumnFormula>
    </tableColumn>
    <tableColumn id="56" xr3:uid="{2BAD4C5A-76D9-4761-9F73-9B8FA840D493}" name="2025_x000a_Maschi27" dataDxfId="408">
      <calculatedColumnFormula>questionario!H53</calculatedColumnFormula>
    </tableColumn>
    <tableColumn id="57" xr3:uid="{897BCA4D-56EA-4336-AD4E-B1E5F73ADCEB}" name="2025 M _x000a_di cui_x000a_part-time28" dataDxfId="407">
      <calculatedColumnFormula>questionario!I53</calculatedColumnFormula>
    </tableColumn>
    <tableColumn id="58" xr3:uid="{4B5F65D9-4EC3-4D44-BFEF-3502A8F64051}" name="2025_x000a_Femmine29" dataDxfId="406">
      <calculatedColumnFormula>questionario!J53</calculatedColumnFormula>
    </tableColumn>
    <tableColumn id="59" xr3:uid="{C595651D-877E-4B3F-AFDF-8ACAD02D2328}" name="2025 F _x000a_di cui_x000a_part-time30" dataDxfId="405">
      <calculatedColumnFormula>questionario!K53</calculatedColumnFormula>
    </tableColumn>
    <tableColumn id="60" xr3:uid="{028109FA-5055-4543-9D4E-8F4B62EE7C0F}" name="Indeterminato - Impiegati: 2024_x000a_Maschi" dataDxfId="404">
      <calculatedColumnFormula>questionario!D54</calculatedColumnFormula>
    </tableColumn>
    <tableColumn id="61" xr3:uid="{4D20E29E-EFE2-4F04-9324-B67552FF5FD5}" name="2024 M _x000a_di cui_x000a_part-time31" dataDxfId="403">
      <calculatedColumnFormula>questionario!E54</calculatedColumnFormula>
    </tableColumn>
    <tableColumn id="62" xr3:uid="{EECA3314-37E6-45F2-91D1-D663BEC07751}" name="2024_x000a_Femmine32" dataDxfId="402">
      <calculatedColumnFormula>questionario!F54</calculatedColumnFormula>
    </tableColumn>
    <tableColumn id="63" xr3:uid="{F6F26B6D-36C9-45A5-BF4E-CB0AFBCF6B6B}" name="2024 F _x000a_di cui_x000a_part-time33" dataDxfId="401">
      <calculatedColumnFormula>questionario!G54</calculatedColumnFormula>
    </tableColumn>
    <tableColumn id="64" xr3:uid="{D199C73C-099F-4F9C-999A-1FD6732206D3}" name="2025_x000a_Maschi34" dataDxfId="400">
      <calculatedColumnFormula>questionario!H54</calculatedColumnFormula>
    </tableColumn>
    <tableColumn id="65" xr3:uid="{F301D72C-DC7F-4ACF-94F0-96BD3A424DA9}" name="2025 M _x000a_di cui_x000a_part-time35" dataDxfId="399">
      <calculatedColumnFormula>questionario!I54</calculatedColumnFormula>
    </tableColumn>
    <tableColumn id="66" xr3:uid="{9E593509-251A-4649-AFE2-60476597EB18}" name="2025_x000a_Femmine36" dataDxfId="398">
      <calculatedColumnFormula>questionario!J54</calculatedColumnFormula>
    </tableColumn>
    <tableColumn id="67" xr3:uid="{40F1C436-5AA7-4D90-8982-1201B11494C6}" name="2025 F _x000a_di cui_x000a_part-time37" dataDxfId="397">
      <calculatedColumnFormula>questionario!K54</calculatedColumnFormula>
    </tableColumn>
    <tableColumn id="68" xr3:uid="{9690D2E3-6F92-4CDB-98FB-0292B7EB0ABA}" name="Indeterminato - Intermedi: 2024_x000a_Maschi" dataDxfId="396">
      <calculatedColumnFormula>questionario!D55</calculatedColumnFormula>
    </tableColumn>
    <tableColumn id="69" xr3:uid="{DBDE2EFC-386A-49F5-A76A-2B0B69E99E8F}" name="2024 M _x000a_di cui_x000a_part-time38" dataDxfId="395">
      <calculatedColumnFormula>questionario!E55</calculatedColumnFormula>
    </tableColumn>
    <tableColumn id="70" xr3:uid="{EC25372D-154D-4076-B70C-CA71B6CF0D86}" name="2024_x000a_Femmine39" dataDxfId="394">
      <calculatedColumnFormula>questionario!F55</calculatedColumnFormula>
    </tableColumn>
    <tableColumn id="71" xr3:uid="{B07DC5C0-84AE-4A4B-9DED-8DEB9F722422}" name="2024 F _x000a_di cui_x000a_part-time40" dataDxfId="393">
      <calculatedColumnFormula>questionario!G55</calculatedColumnFormula>
    </tableColumn>
    <tableColumn id="72" xr3:uid="{6FE494B1-0550-40D3-AC9B-59F7C45DB28A}" name="2025_x000a_Maschi41" dataDxfId="392">
      <calculatedColumnFormula>questionario!H55</calculatedColumnFormula>
    </tableColumn>
    <tableColumn id="73" xr3:uid="{E80302B0-D629-4B44-99DC-6669076370FD}" name="2025 M _x000a_di cui_x000a_part-time42" dataDxfId="391">
      <calculatedColumnFormula>questionario!I55</calculatedColumnFormula>
    </tableColumn>
    <tableColumn id="74" xr3:uid="{3EFB30C2-CD8B-4E05-8175-9CAB445B17D1}" name="2025_x000a_Femmine43" dataDxfId="390">
      <calculatedColumnFormula>questionario!J55</calculatedColumnFormula>
    </tableColumn>
    <tableColumn id="75" xr3:uid="{67866F3C-8DC6-4E56-8F62-02CBB91556E8}" name="2025 F _x000a_di cui_x000a_part-time44" dataDxfId="389">
      <calculatedColumnFormula>questionario!K55</calculatedColumnFormula>
    </tableColumn>
    <tableColumn id="76" xr3:uid="{6D50A83F-7EF9-435F-B414-813693BE0D27}" name="Indeterminato - Operai: 2024_x000a_Maschi" dataDxfId="388">
      <calculatedColumnFormula>questionario!D56</calculatedColumnFormula>
    </tableColumn>
    <tableColumn id="77" xr3:uid="{444220C3-72DE-467A-80D3-66AE4D43231D}" name="2024 M _x000a_di cui_x000a_part-time45" dataDxfId="387">
      <calculatedColumnFormula>questionario!E56</calculatedColumnFormula>
    </tableColumn>
    <tableColumn id="78" xr3:uid="{85F17504-5638-45AF-95F9-09D8808F008D}" name="2024_x000a_Femmine46" dataDxfId="386">
      <calculatedColumnFormula>questionario!F56</calculatedColumnFormula>
    </tableColumn>
    <tableColumn id="79" xr3:uid="{16457D3E-B7C5-4DFC-A75B-A3AE7C8D6867}" name="2024 F _x000a_di cui_x000a_part-time47" dataDxfId="385">
      <calculatedColumnFormula>questionario!G56</calculatedColumnFormula>
    </tableColumn>
    <tableColumn id="80" xr3:uid="{61BF6F7D-B47B-4256-8717-CD644899C41E}" name="2025_x000a_Maschi48" dataDxfId="384">
      <calculatedColumnFormula>questionario!H56</calculatedColumnFormula>
    </tableColumn>
    <tableColumn id="81" xr3:uid="{58EBEC08-10E4-4A5F-9858-B5E23E6F3EF5}" name="2025 M _x000a_di cui_x000a_part-time49" dataDxfId="383">
      <calculatedColumnFormula>questionario!I56</calculatedColumnFormula>
    </tableColumn>
    <tableColumn id="82" xr3:uid="{277CA9AA-E699-4C7C-A39F-DA88D640D00C}" name="2025_x000a_Femmine50" dataDxfId="382">
      <calculatedColumnFormula>questionario!J56</calculatedColumnFormula>
    </tableColumn>
    <tableColumn id="83" xr3:uid="{859BFA08-3DFC-4B41-B691-7E698CF5C10F}" name="2025 F _x000a_di cui_x000a_part-time51" dataDxfId="381">
      <calculatedColumnFormula>questionario!K56</calculatedColumnFormula>
    </tableColumn>
    <tableColumn id="84" xr3:uid="{F9625E07-AA74-49A1-8FE8-F489411D6E01}" name="Indeterminato - TOTALE: 2024_x000a_Maschi" dataDxfId="380">
      <calculatedColumnFormula>questionario!D57</calculatedColumnFormula>
    </tableColumn>
    <tableColumn id="85" xr3:uid="{8430564A-FDA8-47AB-818B-529E89858B42}" name="2024 M _x000a_di cui_x000a_part-time52" dataDxfId="379">
      <calculatedColumnFormula>questionario!E57</calculatedColumnFormula>
    </tableColumn>
    <tableColumn id="86" xr3:uid="{DEA85D0F-E367-4158-9CD7-5BC5776EF6B3}" name="2024_x000a_Femmine53" dataDxfId="378">
      <calculatedColumnFormula>questionario!F57</calculatedColumnFormula>
    </tableColumn>
    <tableColumn id="87" xr3:uid="{3661BBFB-B91F-4B4D-84DD-DEA0AB4A6B6E}" name="2024 F _x000a_di cui_x000a_part-time54" dataDxfId="377">
      <calculatedColumnFormula>questionario!G57</calculatedColumnFormula>
    </tableColumn>
    <tableColumn id="88" xr3:uid="{3D5BE348-D2FC-4DD6-9483-35D1E46B9397}" name="2025_x000a_Maschi55" dataDxfId="376">
      <calculatedColumnFormula>questionario!H57</calculatedColumnFormula>
    </tableColumn>
    <tableColumn id="89" xr3:uid="{8117F37D-AED9-432C-B2E5-6FFE9E0C6FB6}" name="2025 M _x000a_di cui_x000a_part-time56" dataDxfId="375">
      <calculatedColumnFormula>questionario!I57</calculatedColumnFormula>
    </tableColumn>
    <tableColumn id="90" xr3:uid="{FF2E797B-59D0-48E2-A903-98BF641A9E01}" name="2025_x000a_Femmine57" dataDxfId="374">
      <calculatedColumnFormula>questionario!J57</calculatedColumnFormula>
    </tableColumn>
    <tableColumn id="91" xr3:uid="{9F735952-2A81-435B-9988-DC8CBF344243}" name="2025 F _x000a_di cui_x000a_part-time58" dataDxfId="373">
      <calculatedColumnFormula>questionario!K57</calculatedColumnFormula>
    </tableColumn>
    <tableColumn id="92" xr3:uid="{8A876034-4D6F-4161-AA69-B4DD56D0901C}" name="Domanda B.3 - turnover Assunti 2025" dataDxfId="372">
      <calculatedColumnFormula>questionario!$I$61</calculatedColumnFormula>
    </tableColumn>
    <tableColumn id="93" xr3:uid="{00CB177B-0D27-44FD-BF92-ABD02A3B1F30}" name="Cessati 2025" dataDxfId="371">
      <calculatedColumnFormula>questionario!$I$63</calculatedColumnFormula>
    </tableColumn>
    <tableColumn id="94" xr3:uid="{964615EB-753B-4C98-9469-16BA677C9EE8}" name="Cessati per dimissioni 2025" dataDxfId="370">
      <calculatedColumnFormula>questionario!$I$65</calculatedColumnFormula>
    </tableColumn>
    <tableColumn id="95" xr3:uid="{DFB20CE2-2980-4231-B04D-981F27BA7E75}" name="Cessati per uscita incentivata" dataDxfId="369">
      <calculatedColumnFormula>questionario!$I$66</calculatedColumnFormula>
    </tableColumn>
    <tableColumn id="96" xr3:uid="{2149A019-6159-4D3F-AC40-E70AB2500C20}" name="Tasso di turnover 2025">
      <calculatedColumnFormula>questionario!$I$68</calculatedColumnFormula>
    </tableColumn>
    <tableColumn id="97" xr3:uid="{B76ACD80-F8BA-4B89-857A-DA5FBED0A6CF}" name="B.4 N. lavoratori over-60" dataDxfId="368">
      <calculatedColumnFormula>questionario!$H$70</calculatedColumnFormula>
    </tableColumn>
    <tableColumn id="98" xr3:uid="{71E44449-0041-4DC0-8854-F7157CA382C1}" name="B.5 Azioni implementate Sostituzione dopo il pensionamento">
      <calculatedColumnFormula>questionario!$P$74</calculatedColumnFormula>
    </tableColumn>
    <tableColumn id="99" xr3:uid="{FBF15128-FB50-4E62-BCA7-BD4DA0C9A19D}" name="Proposte di trattenimento in azienda anche dopo il raggiungimento dell'età pensionabile ">
      <calculatedColumnFormula>questionario!$P$75</calculatedColumnFormula>
    </tableColumn>
    <tableColumn id="100" xr3:uid="{666033C6-F08D-485D-843B-667071241BA4}" name="Incentivi all’uscita anticipata / accompagnamento al pensionamento">
      <calculatedColumnFormula>questionario!$P$76</calculatedColumnFormula>
    </tableColumn>
    <tableColumn id="101" xr3:uid="{AFFEFC4D-C8B8-4F5A-ADC4-ACD193746851}" name="Coinvolgimento in programmi di mentoring / affiancamento di risorse più giovani">
      <calculatedColumnFormula>questionario!$P$77</calculatedColumnFormula>
    </tableColumn>
    <tableColumn id="102" xr3:uid="{DFA80F61-EDF1-4A1E-BE8E-F0D89482E4EF}" name="Cambio di attività o mansioni in funzione dell'età e delle competenze / Job rotation">
      <calculatedColumnFormula>questionario!$P$78</calculatedColumnFormula>
    </tableColumn>
    <tableColumn id="103" xr3:uid="{CD31C9BD-CBD6-4CA4-A8A3-41BC93F57A6B}" name="Percorsi di riqualificazione (upskilling/reskilling)">
      <calculatedColumnFormula>questionario!$P$79</calculatedColumnFormula>
    </tableColumn>
    <tableColumn id="104" xr3:uid="{906468EA-5B19-41E9-A113-DD6DAA1ACB9A}" name="Flessibilizzazione dell’orario di lavoro (part-time senior, phased retirement)">
      <calculatedColumnFormula>questionario!$P$80</calculatedColumnFormula>
    </tableColumn>
    <tableColumn id="105" xr3:uid="{50F903D4-DF59-48D2-A71F-0D09D1FEEA15}" name="Adattamenti ergonomici o organizzativi del posto di lavoro">
      <calculatedColumnFormula>questionario!$P$81</calculatedColumnFormula>
    </tableColumn>
    <tableColumn id="106" xr3:uid="{F88EC97B-9B3D-4688-9F37-19CCC35DCC88}" name="B.6 N. lavoratori under-30" dataDxfId="367">
      <calculatedColumnFormula>questionario!$H$83</calculatedColumnFormula>
    </tableColumn>
    <tableColumn id="107" xr3:uid="{50F83890-EAEC-496A-866E-70E449AFB397}" name="B.7 Azioni implementate Attrazione giovani Italia (trasferimento/alloggio)">
      <calculatedColumnFormula>questionario!$P$87</calculatedColumnFormula>
    </tableColumn>
    <tableColumn id="108" xr3:uid="{8669BB50-593E-49AE-859B-382B3A256AE5}" name="Attrazione giovani estero (relocation, visti/permessi)">
      <calculatedColumnFormula>questionario!$P$88</calculatedColumnFormula>
    </tableColumn>
    <tableColumn id="109" xr3:uid="{1BF2165B-7A7E-4F63-9F8C-7C628B837F1E}" name="Formazione iniziale e “onboarding” dedicato">
      <calculatedColumnFormula>questionario!$P$89</calculatedColumnFormula>
    </tableColumn>
    <tableColumn id="110" xr3:uid="{6D8514D5-D449-4BF9-9490-16A52DD9765F}" name="Mentoring / affiancamento intergenerazionale">
      <calculatedColumnFormula>questionario!$P$90</calculatedColumnFormula>
    </tableColumn>
    <tableColumn id="111" xr3:uid="{A5835B92-F1EE-4CE6-A018-284F2F7CD126}" name="Percorsi di crescita e carriera">
      <calculatedColumnFormula>questionario!$P$91</calculatedColumnFormula>
    </tableColumn>
    <tableColumn id="112" xr3:uid="{96BAF774-B53B-4C0D-AAFA-48CFAED25E10}" name="Retention (premi, programmi per giovani talenti)">
      <calculatedColumnFormula>questionario!$P$92</calculatedColumnFormula>
    </tableColumn>
    <tableColumn id="113" xr3:uid="{808A843D-1514-4F1A-9014-3C3D0A61A5C0}" name="Sistemi di welfare articolati (ad es. alloggio, auto, ecc.)">
      <calculatedColumnFormula>questionario!$P$93</calculatedColumnFormula>
    </tableColumn>
    <tableColumn id="114" xr3:uid="{B1589038-B09D-4226-89E4-CB17593A5D7B}" name="Lavoro agile / Smart working">
      <calculatedColumnFormula>questionario!$P$94</calculatedColumnFormula>
    </tableColumn>
    <tableColumn id="115" xr3:uid="{6CF42A83-4E63-447F-B34E-2DB7735A5D29}" name="Ferie (giorni medi pro-capite) Quadri/_x000a_Impiegati/Intermedi">
      <calculatedColumnFormula>questionario!$H$101</calculatedColumnFormula>
    </tableColumn>
    <tableColumn id="116" xr3:uid="{BAA3A958-B607-44B6-9CDF-3B486CF525A3}" name="Operai">
      <calculatedColumnFormula>questionario!$J$101</calculatedColumnFormula>
    </tableColumn>
    <tableColumn id="117" xr3:uid="{65EFF0E8-9E88-4581-84E3-D16066A06769}" name="Ore di lavoro (settimanali pro-capite) Quadri/_x000a_Impiegati/Intermedi">
      <calculatedColumnFormula>questionario!$H$103</calculatedColumnFormula>
    </tableColumn>
    <tableColumn id="118" xr3:uid="{A01971D8-7EFC-4C25-B953-1AA761DC3E1C}" name="Operai59">
      <calculatedColumnFormula>questionario!$J$103</calculatedColumnFormula>
    </tableColumn>
    <tableColumn id="119" xr3:uid="{70F14BF5-62F9-4FC6-AB00-70E53C774640}" name="Pause retribuite (minuti settimanali pro-capite) Quadri/_x000a_Impiegati/Intermedi">
      <calculatedColumnFormula>questionario!$H$105</calculatedColumnFormula>
    </tableColumn>
    <tableColumn id="120" xr3:uid="{B7E9D0B0-03F2-4E79-A478-56E3FA8D5740}" name="Operai60">
      <calculatedColumnFormula>questionario!$J$105</calculatedColumnFormula>
    </tableColumn>
    <tableColumn id="121" xr3:uid="{E252B63A-729C-4E6B-B107-0C29267FE443}" name="I dati_x000a_si riferiscono a:">
      <calculatedColumnFormula>questionario!$F$110</calculatedColumnFormula>
    </tableColumn>
    <tableColumn id="122" xr3:uid="{B84DFDA8-1FFF-44A3-A72B-FC305347B27C}" name=" Quadri (Indeterminato, numero medio) Maschi" dataDxfId="366">
      <calculatedColumnFormula>questionario!F$113</calculatedColumnFormula>
    </tableColumn>
    <tableColumn id="123" xr3:uid="{76C403C6-F7A2-4D63-865E-C175B98A610A}" name="Femmine" dataDxfId="365">
      <calculatedColumnFormula>questionario!G$113</calculatedColumnFormula>
    </tableColumn>
    <tableColumn id="124" xr3:uid="{8979F965-7B2F-4026-BC0F-22D3FE5C02C0}" name="Impiegati/Intermedi:_x000a_(Indeterminato, numero medio) Maschi" dataDxfId="364">
      <calculatedColumnFormula>questionario!H$113</calculatedColumnFormula>
    </tableColumn>
    <tableColumn id="125" xr3:uid="{0146C094-AAF6-4935-B645-F0C0C1AEBD56}" name="Femmine61" dataDxfId="363">
      <calculatedColumnFormula>questionario!I$113</calculatedColumnFormula>
    </tableColumn>
    <tableColumn id="126" xr3:uid="{4244E37E-B7CF-4D91-9612-7F81C452847A}" name="Operai:_x000a_(Indeterminato, numero medio) Maschi" dataDxfId="362">
      <calculatedColumnFormula>questionario!J$113</calculatedColumnFormula>
    </tableColumn>
    <tableColumn id="127" xr3:uid="{83ED3E69-B6E4-4AA8-96DE-6EC6C55B8B1E}" name="Femmine62" dataDxfId="361">
      <calculatedColumnFormula>questionario!K$113</calculatedColumnFormula>
    </tableColumn>
    <tableColumn id="128" xr3:uid="{DBA810B2-C10E-42DC-9AEE-32A9FA31AD80}" name="Infortuni per lavoro e malattie professionali Quadri_x000a_Maschi">
      <calculatedColumnFormula>questionario!F114</calculatedColumnFormula>
    </tableColumn>
    <tableColumn id="129" xr3:uid="{79393E66-0355-4379-8243-72BCE9B73940}" name="Quadri_x000a_Femmine">
      <calculatedColumnFormula>questionario!G114</calculatedColumnFormula>
    </tableColumn>
    <tableColumn id="130" xr3:uid="{8DE61EAD-F1BD-47D5-973F-06E78B44D8B1}" name="Impiegati/Intermedi_x000a_Maschi">
      <calculatedColumnFormula>questionario!H114</calculatedColumnFormula>
    </tableColumn>
    <tableColumn id="131" xr3:uid="{AAC6B768-95FD-43A0-813B-BA321E3B1CAC}" name="Impiegati/Intermedi_x000a_Femmine">
      <calculatedColumnFormula>questionario!I114</calculatedColumnFormula>
    </tableColumn>
    <tableColumn id="132" xr3:uid="{84F0425B-50B0-4422-8634-412DF9A3708F}" name="Operai_x000a_Maschi">
      <calculatedColumnFormula>questionario!J114</calculatedColumnFormula>
    </tableColumn>
    <tableColumn id="133" xr3:uid="{CF7D7A03-02FC-4245-80F0-77ABEFD7EF71}" name="Operai_x000a_Femmine">
      <calculatedColumnFormula>questionario!K114</calculatedColumnFormula>
    </tableColumn>
    <tableColumn id="134" xr3:uid="{2E80951A-EF36-4177-9E65-F441C54A093B}" name="Malattie non professionali  Quadri_x000a_Maschi">
      <calculatedColumnFormula>questionario!F115</calculatedColumnFormula>
    </tableColumn>
    <tableColumn id="135" xr3:uid="{830AF0B9-7C17-496E-96D7-EF8D72C72124}" name="Quadri_x000a_Femmine63">
      <calculatedColumnFormula>questionario!G115</calculatedColumnFormula>
    </tableColumn>
    <tableColumn id="136" xr3:uid="{D3AD668C-ACB2-4C8D-B5A4-D7D52A27D151}" name="Impiegati/Intermedi_x000a_Maschi64">
      <calculatedColumnFormula>questionario!H115</calculatedColumnFormula>
    </tableColumn>
    <tableColumn id="137" xr3:uid="{FE76DAF3-6A60-4794-86F1-AE85462ABF70}" name="Impiegati/Intermedi_x000a_Femmine65">
      <calculatedColumnFormula>questionario!I115</calculatedColumnFormula>
    </tableColumn>
    <tableColumn id="138" xr3:uid="{D6320154-9ACF-4443-AC72-85B12B2A5382}" name="Operai_x000a_Maschi66">
      <calculatedColumnFormula>questionario!J115</calculatedColumnFormula>
    </tableColumn>
    <tableColumn id="139" xr3:uid="{2A1C9916-ED8C-42EE-888D-37654CD6BF1F}" name="Operai_x000a_Femmine67">
      <calculatedColumnFormula>questionario!K115</calculatedColumnFormula>
    </tableColumn>
    <tableColumn id="140" xr3:uid="{12D1CA79-62D9-4524-84DC-10817AEC8C38}" name="di cui: per carenza Quadri_x000a_Maschi" dataDxfId="360">
      <calculatedColumnFormula>questionario!F116</calculatedColumnFormula>
    </tableColumn>
    <tableColumn id="141" xr3:uid="{D19E3003-11DC-4104-87B0-5CAC1C2500F4}" name="Quadri_x000a_Femmine68" dataDxfId="359">
      <calculatedColumnFormula>questionario!G116</calculatedColumnFormula>
    </tableColumn>
    <tableColumn id="142" xr3:uid="{8BF04CC8-76FB-42FF-AF85-E4C835C63061}" name="Impiegati/Intermedi_x000a_Maschi69" dataDxfId="358">
      <calculatedColumnFormula>questionario!H116</calculatedColumnFormula>
    </tableColumn>
    <tableColumn id="143" xr3:uid="{681DC46C-DB04-4CD3-A921-1358E2C38BCC}" name="Impiegati/Intermedi_x000a_Femmine70" dataDxfId="357">
      <calculatedColumnFormula>questionario!I116</calculatedColumnFormula>
    </tableColumn>
    <tableColumn id="144" xr3:uid="{955ED341-E904-4C9A-B31F-C5FF89EB03F9}" name="Operai_x000a_Maschi71">
      <calculatedColumnFormula>questionario!J116</calculatedColumnFormula>
    </tableColumn>
    <tableColumn id="145" xr3:uid="{6AD2161D-A7F4-407F-93DE-194643E4EA92}" name="Operai_x000a_Femmine72">
      <calculatedColumnFormula>questionario!K116</calculatedColumnFormula>
    </tableColumn>
    <tableColumn id="146" xr3:uid="{96614735-55DA-44CB-98EE-9B65635EF6DF}" name="Congedi retribuiti Quadri_x000a_Maschi">
      <calculatedColumnFormula>questionario!F118</calculatedColumnFormula>
    </tableColumn>
    <tableColumn id="147" xr3:uid="{EE8A2E4A-0F66-4EE4-B4ED-CAB272767787}" name="Quadri_x000a_Femmine73">
      <calculatedColumnFormula>questionario!G118</calculatedColumnFormula>
    </tableColumn>
    <tableColumn id="148" xr3:uid="{F8495DCB-C95F-4BF0-BB98-A457132EE573}" name="Impiegati/Intermedi_x000a_Maschi74">
      <calculatedColumnFormula>questionario!H118</calculatedColumnFormula>
    </tableColumn>
    <tableColumn id="149" xr3:uid="{8471581D-0FD2-4FF6-B2A6-1A3D9A8F5938}" name="Impiegati/Intermedi_x000a_Femmine75">
      <calculatedColumnFormula>questionario!I118</calculatedColumnFormula>
    </tableColumn>
    <tableColumn id="150" xr3:uid="{E8C15459-A2A0-45FC-9D05-4DAD155025D3}" name="Operai_x000a_Maschi76">
      <calculatedColumnFormula>questionario!J118</calculatedColumnFormula>
    </tableColumn>
    <tableColumn id="151" xr3:uid="{1E4C8AF1-5EF2-4C79-98C4-B11223DC90A7}" name="Operai_x000a_Femmine77">
      <calculatedColumnFormula>questionario!K118</calculatedColumnFormula>
    </tableColumn>
    <tableColumn id="152" xr3:uid="{4966B2EA-8032-4607-8DF2-33DC3B10E67F}" name="Permessi 104 Quadri_x000a_Maschi">
      <calculatedColumnFormula>questionario!F119</calculatedColumnFormula>
    </tableColumn>
    <tableColumn id="153" xr3:uid="{6E82460A-8F45-4E9B-874E-C172E94F78C5}" name="Quadri_x000a_Femmine78">
      <calculatedColumnFormula>questionario!G119</calculatedColumnFormula>
    </tableColumn>
    <tableColumn id="154" xr3:uid="{ADBDEF04-584E-4E19-B6B6-A185E368A36D}" name="Impiegati/Intermedi_x000a_Maschi79">
      <calculatedColumnFormula>questionario!H119</calculatedColumnFormula>
    </tableColumn>
    <tableColumn id="155" xr3:uid="{7604D98E-D2DC-4E08-8216-37067398638C}" name="Impiegati/Intermedi_x000a_Femmine80">
      <calculatedColumnFormula>questionario!I119</calculatedColumnFormula>
    </tableColumn>
    <tableColumn id="156" xr3:uid="{0C78C516-A2E8-4A18-A890-972D63CA4B3C}" name="Operai_x000a_Maschi81">
      <calculatedColumnFormula>questionario!J119</calculatedColumnFormula>
    </tableColumn>
    <tableColumn id="157" xr3:uid="{C0CC0A2F-DF44-4859-B42A-3F20CAA7409F}" name="Operai_x000a_Femmine82">
      <calculatedColumnFormula>questionario!K119</calculatedColumnFormula>
    </tableColumn>
    <tableColumn id="158" xr3:uid="{4039DFAF-9EE6-442D-B197-67C032A2F2D7}" name="Altri permessi retribuiti Quadri_x000a_Maschi">
      <calculatedColumnFormula>questionario!F121</calculatedColumnFormula>
    </tableColumn>
    <tableColumn id="159" xr3:uid="{CF7C23D6-DE0C-4840-A564-E590A57C6CA4}" name="Quadri_x000a_Femmine83">
      <calculatedColumnFormula>questionario!G121</calculatedColumnFormula>
    </tableColumn>
    <tableColumn id="160" xr3:uid="{7C51A44F-D9FF-4A3D-8C34-A314BC4BE078}" name="Impiegati/Intermedi_x000a_Maschi84">
      <calculatedColumnFormula>questionario!H121</calculatedColumnFormula>
    </tableColumn>
    <tableColumn id="161" xr3:uid="{BF501B1E-58EE-490E-8803-37A1343097E7}" name="Impiegati/Intermedi_x000a_Femmine85">
      <calculatedColumnFormula>questionario!I121</calculatedColumnFormula>
    </tableColumn>
    <tableColumn id="162" xr3:uid="{F9C6184A-603E-4C78-A789-81CCFC20D417}" name="Operai_x000a_Maschi86">
      <calculatedColumnFormula>questionario!J121</calculatedColumnFormula>
    </tableColumn>
    <tableColumn id="163" xr3:uid="{13C76589-2399-4609-BE33-F7B5F9EA5DC4}" name="Operai_x000a_Femmine87">
      <calculatedColumnFormula>questionario!K121</calculatedColumnFormula>
    </tableColumn>
    <tableColumn id="164" xr3:uid="{CEDFE1FC-2EBC-4C5E-B9F2-59C3DCED4C95}" name="Altre assenze non retribuite Quadri_x000a_Maschi">
      <calculatedColumnFormula>questionario!F122</calculatedColumnFormula>
    </tableColumn>
    <tableColumn id="165" xr3:uid="{B6B32C53-F5A0-425C-97A0-67731A828EBB}" name="Quadri_x000a_Femmine88">
      <calculatedColumnFormula>questionario!G122</calculatedColumnFormula>
    </tableColumn>
    <tableColumn id="166" xr3:uid="{6D32E7BD-E107-4192-802F-A6D7094878B7}" name="Impiegati/Intermedi_x000a_Maschi89">
      <calculatedColumnFormula>questionario!H122</calculatedColumnFormula>
    </tableColumn>
    <tableColumn id="167" xr3:uid="{F9D86729-1AF6-4EBD-8B1E-3CC15E8DC8B4}" name="Impiegati/Intermedi_x000a_Femmine90">
      <calculatedColumnFormula>questionario!I122</calculatedColumnFormula>
    </tableColumn>
    <tableColumn id="168" xr3:uid="{0257FEE7-1732-458E-935E-84DCBDD26245}" name="Operai_x000a_Maschi91">
      <calculatedColumnFormula>questionario!J122</calculatedColumnFormula>
    </tableColumn>
    <tableColumn id="169" xr3:uid="{C5C72408-CA27-476D-AC5A-9582786819C6}" name="Operai_x000a_Femmine92">
      <calculatedColumnFormula>questionario!K122</calculatedColumnFormula>
    </tableColumn>
    <tableColumn id="170" xr3:uid="{A227AB7D-F42B-4F6C-8C00-AE3C28734906}" name="Assenze per sciopero Quadri_x000a_Maschi">
      <calculatedColumnFormula>questionario!F123</calculatedColumnFormula>
    </tableColumn>
    <tableColumn id="171" xr3:uid="{14992AB7-0284-47C1-B0DF-3F4FE9DB2628}" name="Quadri_x000a_Femmine93">
      <calculatedColumnFormula>questionario!G123</calculatedColumnFormula>
    </tableColumn>
    <tableColumn id="172" xr3:uid="{9769862B-F72E-4BE9-B941-EF38F0C7A350}" name="Impiegati/Intermedi_x000a_Maschi94">
      <calculatedColumnFormula>questionario!H123</calculatedColumnFormula>
    </tableColumn>
    <tableColumn id="173" xr3:uid="{58EB6649-5AB1-4AA5-875C-0DEBF9AFF41C}" name="Impiegati/Intermedi_x000a_Femmine95">
      <calculatedColumnFormula>questionario!I123</calculatedColumnFormula>
    </tableColumn>
    <tableColumn id="174" xr3:uid="{983BD53F-AE2A-4FEF-AEF2-4AA497D0C136}" name="Operai_x000a_Maschi96">
      <calculatedColumnFormula>questionario!J123</calculatedColumnFormula>
    </tableColumn>
    <tableColumn id="175" xr3:uid="{DDF5A6AE-72EB-4EB3-B382-841AC31CDEC8}" name="Operai_x000a_Femmine97">
      <calculatedColumnFormula>questionario!K123</calculatedColumnFormula>
    </tableColumn>
    <tableColumn id="176" xr3:uid="{CE58639D-4280-4A22-9EAE-ABA349E2897D}" name="CIG + FIS Quadri_x000a_Maschi">
      <calculatedColumnFormula>questionario!F126</calculatedColumnFormula>
    </tableColumn>
    <tableColumn id="177" xr3:uid="{B0DCE9D6-DC0B-459E-8C9D-69CFB521CBFC}" name="Quadri_x000a_Femmine98">
      <calculatedColumnFormula>questionario!G126</calculatedColumnFormula>
    </tableColumn>
    <tableColumn id="178" xr3:uid="{C415CA43-C830-4471-BBB6-24AECF9B4302}" name="Impiegati/Intermedi_x000a_Maschi99">
      <calculatedColumnFormula>questionario!H126</calculatedColumnFormula>
    </tableColumn>
    <tableColumn id="179" xr3:uid="{9EB71D36-ED3E-4CB8-AF73-9644DB44FAF4}" name="Impiegati/Intermedi_x000a_Femmine100">
      <calculatedColumnFormula>questionario!I126</calculatedColumnFormula>
    </tableColumn>
    <tableColumn id="180" xr3:uid="{1275CB4D-FE84-4B6A-B8F5-D909AC826216}" name="Operai_x000a_Maschi101">
      <calculatedColumnFormula>questionario!J126</calculatedColumnFormula>
    </tableColumn>
    <tableColumn id="181" xr3:uid="{6606DF3D-AD89-42B1-AA34-1C3DB8F128AC}" name="Operai_x000a_Femmine102">
      <calculatedColumnFormula>questionario!K126</calculatedColumnFormula>
    </tableColumn>
    <tableColumn id="182" xr3:uid="{F0FADC72-8654-438D-BE13-C4820463338C}" name="ORE DI LAVORO STRAORDINARIO Impiegati/Intermedi_x000a_Maschi">
      <calculatedColumnFormula>questionario!H128</calculatedColumnFormula>
    </tableColumn>
    <tableColumn id="183" xr3:uid="{7CF77583-FD88-409C-BD5B-DD5EA2CEEE69}" name="Impiegati/Intermedi_x000a_Femmine103">
      <calculatedColumnFormula>questionario!I128</calculatedColumnFormula>
    </tableColumn>
    <tableColumn id="184" xr3:uid="{5CDAA822-E0FB-4E50-9D6A-A8E57464F7F8}" name="Operai_x000a_Maschi104">
      <calculatedColumnFormula>questionario!J128</calculatedColumnFormula>
    </tableColumn>
    <tableColumn id="185" xr3:uid="{43DF0301-BF0E-4808-BEAE-7C820777CCCA}" name="Operai_x000a_Femmine105">
      <calculatedColumnFormula>questionario!K128</calculatedColumnFormula>
    </tableColumn>
    <tableColumn id="186" xr3:uid="{10082DB2-35B7-4840-9E93-B5EB707D42AC}" name="D.1 Lavoro agile nel 2025 No">
      <calculatedColumnFormula>questionario!$P$145</calculatedColumnFormula>
    </tableColumn>
    <tableColumn id="187" xr3:uid="{8B962482-DE48-47B6-B028-FD52BC496A45}" name="Sì106">
      <calculatedColumnFormula>questionario!$P$146</calculatedColumnFormula>
    </tableColumn>
    <tableColumn id="188" xr3:uid="{23CE6935-72CA-499E-B1D8-CE38B7002D3D}" name="D.3 Numero dipendenti coinvolti Fino a 1 giorno alla settimana (o fino a 4 giorni al mese)">
      <calculatedColumnFormula>questionario!$F$149</calculatedColumnFormula>
    </tableColumn>
    <tableColumn id="189" xr3:uid="{8A8C55CC-1DD3-4432-95EB-A164C8C46EC0}" name="Fino a 2 giorni alla settimana (o fino a 8 giorni al mese)">
      <calculatedColumnFormula>questionario!$F$150</calculatedColumnFormula>
    </tableColumn>
    <tableColumn id="190" xr3:uid="{AFA93E78-BBB7-4779-A456-CD484231B6E1}" name="3 o più giorni alla settimana (12 o più giorni al mese)">
      <calculatedColumnFormula>questionario!$F$151</calculatedColumnFormula>
    </tableColumn>
    <tableColumn id="191" xr3:uid="{D113DECC-08CD-45D3-979F-123672FF4F7E}" name="TOTALE dipendenti coinvolti">
      <calculatedColumnFormula>questionario!$F$152</calculatedColumnFormula>
    </tableColumn>
    <tableColumn id="192" xr3:uid="{567AB501-67D8-44C5-B3B1-EEA87F0600D6}" name="sul totale di">
      <calculatedColumnFormula>questionario!$H$152</calculatedColumnFormula>
    </tableColumn>
    <tableColumn id="193" xr3:uid="{53CEE5A1-476D-4627-80E5-58955F73D28A}" name="E.1 Difficoltà reperimento No ricerche">
      <calculatedColumnFormula>questionario!$P$170</calculatedColumnFormula>
    </tableColumn>
    <tableColumn id="194" xr3:uid="{C8B350B4-A962-4DBB-AF0F-2648558DDC27}" name="No">
      <calculatedColumnFormula>questionario!$P$171</calculatedColumnFormula>
    </tableColumn>
    <tableColumn id="195" xr3:uid="{EDB75F93-55C7-48BA-84FB-9EBDCB128C39}" name="Sì, per competenze trasversali (cd. soft skills)">
      <calculatedColumnFormula>questionario!$P$172</calculatedColumnFormula>
    </tableColumn>
    <tableColumn id="196" xr3:uid="{B7247D49-085E-4D24-B7B6-FEDB12E7A94E}" name="Sì, per competenze manageriali">
      <calculatedColumnFormula>questionario!$P$173</calculatedColumnFormula>
    </tableColumn>
    <tableColumn id="197" xr3:uid="{F41FA4DA-D6B6-42B5-A36D-F94FA2372350}" name="Sì, per competenze tecniche">
      <calculatedColumnFormula>questionario!$P$174</calculatedColumnFormula>
    </tableColumn>
    <tableColumn id="198" xr3:uid="{16A95465-2C36-4F46-87D9-1DFE606EE5BA}" name="Sì, per competenze digitali">
      <calculatedColumnFormula>questionario!$P$175</calculatedColumnFormula>
    </tableColumn>
    <tableColumn id="199" xr3:uid="{F0DDC813-A2F6-4CB2-BD97-80B025E175AA}" name="Sì, per mansioni manuali (es. operai, turnisti)">
      <calculatedColumnFormula>questionario!$P$176</calculatedColumnFormula>
    </tableColumn>
    <tableColumn id="200" xr3:uid="{5508C3B6-E154-4E16-B9CE-DCF7860F827E}" name="E.2 Azioni intraprese Nessuna">
      <calculatedColumnFormula>questionario!$P$179</calculatedColumnFormula>
    </tableColumn>
    <tableColumn id="201" xr3:uid="{DA6527EC-53EF-4590-B2E2-CFF1BAF8C942}" name="Formazione al personale oltre obbligatoria">
      <calculatedColumnFormula>questionario!$P$180</calculatedColumnFormula>
    </tableColumn>
    <tableColumn id="202" xr3:uid="{57E64A4F-320D-446C-BF42-AFEB05271565}" name="Ricorso a servizi esterni">
      <calculatedColumnFormula>questionario!$P$181</calculatedColumnFormula>
    </tableColumn>
    <tableColumn id="203" xr3:uid="{BA7D24D9-BC54-410F-8733-853C98C9DA0A}" name="Allargamento bacino di ricerca">
      <calculatedColumnFormula>questionario!$P$182</calculatedColumnFormula>
    </tableColumn>
    <tableColumn id="204" xr3:uid="{5B040946-6A47-4285-A30C-C6A05311B8BE}" name="Inserimento personale da altri Paesi">
      <calculatedColumnFormula>questionario!$P$183</calculatedColumnFormula>
    </tableColumn>
    <tableColumn id="205" xr3:uid="{80F8D5FB-3FC5-4E08-90FB-3B6B0D47B2CA}" name="Trasferimento lavorazioni in altre stabilimenti">
      <calculatedColumnFormula>questionario!$P$184</calculatedColumnFormula>
    </tableColumn>
    <tableColumn id="206" xr3:uid="{E4C1797C-483D-4F0D-8B57-66C8727C1F3D}" name="Partecipazione a partenariati pubblico-privati ">
      <calculatedColumnFormula>questionario!$P$185</calculatedColumnFormula>
    </tableColumn>
    <tableColumn id="207" xr3:uid="{3B8467C9-1CD0-4B48-A442-62FF6F14BBBC}" name="Coinvolgimento in programmi educativi (ITS, PCTO, …)">
      <calculatedColumnFormula>questionario!$P$186</calculatedColumnFormula>
    </tableColumn>
    <tableColumn id="208" xr3:uid="{9DDECD13-C88B-4C61-87F5-D2FC93671CF5}" name="E.2-bis A che livello l'azienda è stata coinvolta in programmi educativi? Scuole primarie / secondarie di primo grado">
      <calculatedColumnFormula>questionario!$P$189</calculatedColumnFormula>
    </tableColumn>
    <tableColumn id="209" xr3:uid="{F7345C0D-A891-4488-9500-E7BD09BFE21B}" name="Scuole secondarie di secondo grado e/o IeFP, di cui:">
      <calculatedColumnFormula>questionario!$P$190</calculatedColumnFormula>
    </tableColumn>
    <tableColumn id="210" xr3:uid="{EE2FA2A6-37E3-4A97-AC63-3B1354FF9287}" name="formazione scuola-lavoro (ex-PCTO)">
      <calculatedColumnFormula>questionario!$P$191</calculatedColumnFormula>
    </tableColumn>
    <tableColumn id="211" xr3:uid="{A5D4339A-8982-4D6D-8C17-7A4850308BE1}" name="docenze tecniche">
      <calculatedColumnFormula>questionario!$P$192</calculatedColumnFormula>
    </tableColumn>
    <tableColumn id="212" xr3:uid="{DE8619A5-4D0B-4B19-8CA0-37C0620AD041}" name="visite aziendali">
      <calculatedColumnFormula>questionario!$P$193</calculatedColumnFormula>
    </tableColumn>
    <tableColumn id="213" xr3:uid="{30F31F71-22BC-40A0-AD84-72B3118017DA}" name="accordi di partenariato 4+2">
      <calculatedColumnFormula>questionario!$P$194</calculatedColumnFormula>
    </tableColumn>
    <tableColumn id="214" xr3:uid="{DAF6FFDF-D760-4A6F-B16E-3E2F7AABCD7C}" name="ITS Academy (per governance, didattica, tirocini, visite aziendali)">
      <calculatedColumnFormula>questionario!$P$195</calculatedColumnFormula>
    </tableColumn>
    <tableColumn id="215" xr3:uid="{DE000C74-BCA7-43E2-A533-42B0738221BB}" name="Università (per didattica, ricerca, terzamissione, placement)">
      <calculatedColumnFormula>questionario!$P$196</calculatedColumnFormula>
    </tableColumn>
    <tableColumn id="216" xr3:uid="{6D2F0352-A7E0-4814-9E63-93E92401F7C4}" name="E.3 L'azienda ha integrato l'Intelligenza Artificiale nei propri processi? No, non siamo interessati a utilizzarla">
      <calculatedColumnFormula>questionario!$P$199</calculatedColumnFormula>
    </tableColumn>
    <tableColumn id="217" xr3:uid="{38E056EC-B6F6-4AA2-8F53-E5A95F25072B}" name="Non ancora, ma stiamo valutando l'adozione di soluzioni di Intelligenza Artificiale ">
      <calculatedColumnFormula>questionario!$P$200</calculatedColumnFormula>
    </tableColumn>
    <tableColumn id="218" xr3:uid="{6DF4D6E5-12A8-41B8-B5D2-1070A2B5BFFD}" name="Sì, abbiamo adottato e utilizziamo regolarmente strumenti di Intelligenza Artificiale nelle attività aziendali  o ne stiamo sperimentando l'adozione">
      <calculatedColumnFormula>questionario!$P$201</calculatedColumnFormula>
    </tableColumn>
    <tableColumn id="219" xr3:uid="{B2373A1C-5BDE-447B-9C40-A78646053F40}" name="E.4 Lato capitale umano, quali azioni ha intrapreso l’azienda per integrare l’IA nei propri processi o per valutarne l’integrazione? (possibili più risposte) Nessuna azione specifica">
      <calculatedColumnFormula>questionario!$P$204</calculatedColumnFormula>
    </tableColumn>
    <tableColumn id="220" xr3:uid="{681F5C36-F275-490C-8553-2B57CA621596}" name="Ricerca e assunzione di personale con competenze specifiche in ambito IA">
      <calculatedColumnFormula>questionario!$P$205</calculatedColumnFormula>
    </tableColumn>
    <tableColumn id="221" xr3:uid="{7F010B44-C7AF-4CCD-AABC-CBC926EF47CF}" name="Formazione del personale interno per sviluppare competenze sull’uso dell’IA">
      <calculatedColumnFormula>questionario!$P$206</calculatedColumnFormula>
    </tableColumn>
    <tableColumn id="222" xr3:uid="{B0D583F9-6AE6-48A5-824E-C115E1C4F33D}" name="Ricorso a consulenti o fornitori esterni per l’adozione dell’IA">
      <calculatedColumnFormula>questionario!$P$207</calculatedColumnFormula>
    </tableColumn>
    <tableColumn id="223" xr3:uid="{AE63B9DE-5C05-4E51-9F7C-BBBD30CDA277}" name="Altro (specificare)">
      <calculatedColumnFormula>questionario!$E$208</calculatedColumnFormula>
    </tableColumn>
    <tableColumn id="224" xr3:uid="{35AFDEB3-3982-428D-813C-9AFD295161C4}" name="E.5 Quali sono le principali difficoltà che avete incontrato nell’adozione di soluzioni di Intelligenza Artificiale? Mancanza di informazioni chiare sulle opportunità offerte dall’IA">
      <calculatedColumnFormula>questionario!$P$211</calculatedColumnFormula>
    </tableColumn>
    <tableColumn id="225" xr3:uid="{0D5B2075-8D46-44C9-91AB-427AA2BB4B3B}" name="Mancanza di competenze interne">
      <calculatedColumnFormula>questionario!$P$212</calculatedColumnFormula>
    </tableColumn>
    <tableColumn id="226" xr3:uid="{6A1F3B42-F4A3-4A41-A36B-25B821050840}" name="Resistenza al cambiamento da parte del personale">
      <calculatedColumnFormula>questionario!$P$213</calculatedColumnFormula>
    </tableColumn>
    <tableColumn id="227" xr3:uid="{CBB40691-6F43-4CC5-9BDA-1DB36C318135}" name="Costi elevati delle tecnologie o dei servizi">
      <calculatedColumnFormula>questionario!$P$214</calculatedColumnFormula>
    </tableColumn>
    <tableColumn id="228" xr3:uid="{05F758B3-8528-4930-A37E-D990689960D1}" name="Complessità tecnica nell’integrazione dei sistemi">
      <calculatedColumnFormula>questionario!$P$215</calculatedColumnFormula>
    </tableColumn>
    <tableColumn id="229" xr3:uid="{69A8B18C-CF95-4679-A9CF-F8389062B5ED}" name="Sicurezza e privacy dei dati">
      <calculatedColumnFormula>questionario!$P$216</calculatedColumnFormula>
    </tableColumn>
    <tableColumn id="230" xr3:uid="{B46414EF-9F17-4525-AFD4-A2C84496DBDF}" name="Altro (specificare)107">
      <calculatedColumnFormula>questionario!$E$217</calculatedColumnFormula>
    </tableColumn>
    <tableColumn id="231" xr3:uid="{FC1D08A4-C8CC-4EF2-AFA3-F10BF61EF474}" name="F.1 Contratto aziendale ATTUALMENTE applicato No">
      <calculatedColumnFormula>questionario!$P$222</calculatedColumnFormula>
    </tableColumn>
    <tableColumn id="232" xr3:uid="{29BA0565-0530-462C-A5B7-60B005935BAB}" name="Sì108">
      <calculatedColumnFormula>questionario!$Q$222</calculatedColumnFormula>
    </tableColumn>
    <tableColumn id="233" xr3:uid="{8A4697CE-D34B-4C4E-9EB4-827A1666F8BA}" name="F.2 Premi variabili collettivi erogati nel 2025 No">
      <calculatedColumnFormula>questionario!$P$225</calculatedColumnFormula>
    </tableColumn>
    <tableColumn id="234" xr3:uid="{0A80B504-0D32-45A6-8D2B-6D3D865E0440}" name="Sì109">
      <calculatedColumnFormula>questionario!$Q$225</calculatedColumnFormula>
    </tableColumn>
    <tableColumn id="235" xr3:uid="{034BBB96-7044-4174-B19A-C0B6B66C8ACA}" name="F.3 Iniziative di welfare No" dataDxfId="356">
      <calculatedColumnFormula>questionario!$P$228</calculatedColumnFormula>
    </tableColumn>
    <tableColumn id="236" xr3:uid="{5AB431A2-FE90-486A-954B-7E7C9ED5BD68}" name="Sì110" dataDxfId="355">
      <calculatedColumnFormula>questionario!$Q$228</calculatedColumnFormula>
    </tableColumn>
    <tableColumn id="237" xr3:uid="{1656330F-44CB-4283-8763-15E232507E65}" name="Quali Assistenza sanitaria integrativa">
      <calculatedColumnFormula>questionario!$P232</calculatedColumnFormula>
    </tableColumn>
    <tableColumn id="238" xr3:uid="{81EFEE24-4231-47AB-8CA0-4561C09C830F}" name="Previdenza complementare">
      <calculatedColumnFormula>questionario!$P233</calculatedColumnFormula>
    </tableColumn>
    <tableColumn id="239" xr3:uid="{A8846262-D3D7-4572-99C4-2EBE12258CF3}" name="Servizi/rimborso trasporto collettivo">
      <calculatedColumnFormula>questionario!$P234</calculatedColumnFormula>
    </tableColumn>
    <tableColumn id="240" xr3:uid="{F92D1892-15E0-4BF4-83AC-94D703C64555}" name="Mensa aziendale o equivalente">
      <calculatedColumnFormula>questionario!$P235</calculatedColumnFormula>
    </tableColumn>
    <tableColumn id="241" xr3:uid="{42F1611C-31C6-46FD-A2E0-09ABF067A54D}" name="Buono pasto">
      <calculatedColumnFormula>questionario!$P236</calculatedColumnFormula>
    </tableColumn>
    <tableColumn id="242" xr3:uid="{523D9E02-46D3-40B6-A0BB-33A79650E5D4}" name="Educazione, istruzione">
      <calculatedColumnFormula>questionario!$P237</calculatedColumnFormula>
    </tableColumn>
    <tableColumn id="243" xr3:uid="{79F57092-1613-4ACB-A7DA-1462EECDE1BC}" name="Educazione e istruzione dei familiari">
      <calculatedColumnFormula>questionario!$P238</calculatedColumnFormula>
    </tableColumn>
    <tableColumn id="244" xr3:uid="{A7F3B3E8-F2FD-4EA0-B22F-971258031BDA}" name="Assistenza ai familiari non autosufficienti">
      <calculatedColumnFormula>questionario!$P239</calculatedColumnFormula>
    </tableColumn>
    <tableColumn id="245" xr3:uid="{A2DB9C8C-C74D-4FC0-B8C1-06F234D1ADC5}" name="Carrello della spesa/Buoni carburante">
      <calculatedColumnFormula>questionario!$P240</calculatedColumnFormula>
    </tableColumn>
    <tableColumn id="246" xr3:uid="{0E1485D9-A4DE-4958-A0EA-2EA4B1F4D571}" name="Rimborso utenze">
      <calculatedColumnFormula>questionario!$P241</calculatedColumnFormula>
    </tableColumn>
    <tableColumn id="247" xr3:uid="{8B77F8B0-691B-4A14-B05B-6EA9CD95DFE8}" name="Altri fringe benefit">
      <calculatedColumnFormula>questionario!$P242</calculatedColumnFormula>
    </tableColumn>
    <tableColumn id="248" xr3:uid="{47B4F5B9-54F5-4F4D-ADCD-FDEAF45FC535}" name="Valore buono pasto">
      <calculatedColumnFormula>questionario!$K$236</calculatedColumnFormula>
    </tableColumn>
    <tableColumn id="566" xr3:uid="{CD327827-D6AA-45D4-B258-42B67FF51A67}" name="Prevenzione" dataDxfId="354">
      <calculatedColumnFormula>IF(questionario!$P245=1,"no",IF(questionario!$Q245=1,"sì","nr"))</calculatedColumnFormula>
    </tableColumn>
    <tableColumn id="249" xr3:uid="{ACB96F79-A7C4-4313-BF07-6574999544FD}" name="F.4 Fonti del welfare Conversione del premio di risultato">
      <calculatedColumnFormula>questionario!$P$248</calculatedColumnFormula>
    </tableColumn>
    <tableColumn id="250" xr3:uid="{1F1A9DCF-E291-435F-94D0-187AA52E84E9}" name="Erogazione attribuita direttamente dall'azienda per applicazione di previsioni da CCNL">
      <calculatedColumnFormula>questionario!$P$249</calculatedColumnFormula>
    </tableColumn>
    <tableColumn id="251" xr3:uid="{6E15BE80-014F-4B80-98DF-D7503CBEA8D0}" name="Erogazione attribuita direttamente dall'azienda per applicazione di previsioni da contratto aziendale">
      <calculatedColumnFormula>questionario!$P$250</calculatedColumnFormula>
    </tableColumn>
    <tableColumn id="252" xr3:uid="{92C98BD1-345A-4D4E-8FAB-3E2804078B10}" name="Erogazione attribuita direttamente dall'azienda per decisione unilaterale dell'azienda">
      <calculatedColumnFormula>questionario!$P$251</calculatedColumnFormula>
    </tableColumn>
    <tableColumn id="253" xr3:uid="{BB6F87C1-0FED-40F1-AA98-6A8CF61BC106}" name="F.5 N. lavoratori (tempo indet.) che hanno convertito premio in welfare e percentuale premio N. Op.-Imp.-Int-" dataDxfId="353">
      <calculatedColumnFormula>questionario!$F$257</calculatedColumnFormula>
    </tableColumn>
    <tableColumn id="254" xr3:uid="{C58AA69B-58C3-4978-929B-F58C49D8006C}" name="% premio Op.-Imp.-Int-">
      <calculatedColumnFormula>questionario!$G$257</calculatedColumnFormula>
    </tableColumn>
    <tableColumn id="255" xr3:uid="{EAC8A764-626D-4BE6-9FB9-B4CC9CF2D81D}" name="N. Quadri" dataDxfId="352">
      <calculatedColumnFormula>questionario!$F$258</calculatedColumnFormula>
    </tableColumn>
    <tableColumn id="256" xr3:uid="{D24DC0C2-0F16-4884-AEE9-3573B377461B}" name="% premio Quadri">
      <calculatedColumnFormula>questionario!$G$258</calculatedColumnFormula>
    </tableColumn>
    <tableColumn id="257" xr3:uid="{4A851503-C65A-4B95-9ED1-1DEF99C24289}" name="F. 6 Ammontare erogazione welfare operai" dataDxfId="351">
      <calculatedColumnFormula>questionario!$H$261</calculatedColumnFormula>
    </tableColumn>
    <tableColumn id="258" xr3:uid="{D2D8EFD6-15EE-483A-9D76-895B1C555A3E}" name="impiegati" dataDxfId="350">
      <calculatedColumnFormula>questionario!$H$262</calculatedColumnFormula>
    </tableColumn>
    <tableColumn id="259" xr3:uid="{3EFF0B4C-8027-487A-B2E5-51D8994D8EA1}" name="quadri" dataDxfId="349">
      <calculatedColumnFormula>questionario!$H$263</calculatedColumnFormula>
    </tableColumn>
    <tableColumn id="260" xr3:uid="{0859B29B-7DA9-4C6D-A08D-B3D9123ADDA0}" name="media ponderata">
      <calculatedColumnFormula>questionario!$H$264</calculatedColumnFormula>
    </tableColumn>
    <tableColumn id="261" xr3:uid="{03D286BE-087B-4436-B876-4ABE1A81EDD5}" name="valore medio" dataDxfId="348">
      <calculatedColumnFormula>questionario!$H$266</calculatedColumnFormula>
    </tableColumn>
    <tableColumn id="262" xr3:uid="{5F0C00F1-40A3-4FED-A3C1-76DB9AA8DC46}" name="G.1 L'impresa ha una struttura di politica retributiva formalizzata? No" dataDxfId="347"/>
    <tableColumn id="263" xr3:uid="{E2E64BBC-2508-4D07-BE43-7480630BFC8A}" name="Sì2" dataDxfId="346"/>
    <tableColumn id="264" xr3:uid="{53CD9C7C-3D22-44C1-BC06-1001E535FE1E}" name="Nessun criterio Dirigenti" dataDxfId="345"/>
    <tableColumn id="265" xr3:uid="{B367D502-99A4-4D07-94D2-BF623517415F}" name="Quadri3" dataDxfId="344"/>
    <tableColumn id="266" xr3:uid="{6B1D98C5-156E-42F0-8B91-525FCB4D3D72}" name="Impiegati4" dataDxfId="343"/>
    <tableColumn id="267" xr3:uid="{979A0C69-E3E6-4A8D-8DD9-BEAC1C68F2AD}" name="Operai/intermedi" dataDxfId="342"/>
    <tableColumn id="268" xr3:uid="{73A02884-7E8D-4BF8-A569-13A64A28791E}" name="Obiettivi aziendali Dirigenti" dataDxfId="341"/>
    <tableColumn id="269" xr3:uid="{B67CF0AB-7196-4DDC-B15C-3DA7A7F9BF89}" name="Quadri5" dataDxfId="340"/>
    <tableColumn id="270" xr3:uid="{41B18D52-1660-4B73-8251-A0474206FD1A}" name="Impiegati6" dataDxfId="339"/>
    <tableColumn id="271" xr3:uid="{7B32DE2B-29F5-45AB-8AC5-1C37CBD396DA}" name="Operai/intermedi7" dataDxfId="338"/>
    <tableColumn id="272" xr3:uid="{0698F1D2-D258-4404-BDB0-D1A2C325319E}" name="Obiettivi individuali Dirigenti" dataDxfId="337"/>
    <tableColumn id="273" xr3:uid="{EAC4CCFF-007B-4569-B521-FF34DF2A8D3F}" name="Quadri8" dataDxfId="336"/>
    <tableColumn id="274" xr3:uid="{ECD1BB4A-35A9-4356-95E3-1E2625A28501}" name="Impiegati9" dataDxfId="335"/>
    <tableColumn id="275" xr3:uid="{E6F80571-64FA-4C1E-9FAF-2ED7E37CDD52}" name="Operai/intermedi10" dataDxfId="334"/>
    <tableColumn id="276" xr3:uid="{942708BB-32D9-44F2-A04C-05C04C4ED889}" name="Job evaluation/Classificazione dei ruoli Dirigenti" dataDxfId="333"/>
    <tableColumn id="277" xr3:uid="{EFD6BB23-2C22-4D3F-9A5A-A21109EB7B15}" name="Quadri11" dataDxfId="332"/>
    <tableColumn id="278" xr3:uid="{23F54500-AE74-4717-97A0-4A212D78A411}" name="Impiegati12" dataDxfId="331"/>
    <tableColumn id="279" xr3:uid="{9A16D585-4403-471B-B024-C5CB6DF9C78E}" name="Operai/intermedi13" dataDxfId="330"/>
    <tableColumn id="280" xr3:uid="{B788F45E-347D-4BE1-A5EB-717015B3A2D3}" name="Posizionamento rispetto al mercato di riferimento Dirigenti" dataDxfId="329"/>
    <tableColumn id="281" xr3:uid="{2A4FB858-A3A0-4CCA-B247-6B53DDFA1741}" name="Quadri14" dataDxfId="328"/>
    <tableColumn id="282" xr3:uid="{030AECE8-D70A-4654-A5B6-42941669E41E}" name="Impiegati15" dataDxfId="327"/>
    <tableColumn id="283" xr3:uid="{FC344CE1-5C1A-4986-8062-0C4EA7F6753C}" name="Operai/intermedi16" dataDxfId="326"/>
    <tableColumn id="284" xr3:uid="{7DB909C5-8B0F-495A-8226-3908106A635B}" name="Anzianità di servizio Dirigenti" dataDxfId="325"/>
    <tableColumn id="285" xr3:uid="{8A4CE32F-B9BE-4970-8D23-4186FE529C27}" name="Quadri17" dataDxfId="324"/>
    <tableColumn id="286" xr3:uid="{48C15537-D380-4EAF-8A86-F603F8DC97A6}" name="Impiegati18" dataDxfId="323"/>
    <tableColumn id="287" xr3:uid="{2FE23912-9E9D-4C9B-86DE-DDEFFBA6A7CA}" name="Operai/intermedi19" dataDxfId="322"/>
    <tableColumn id="288" xr3:uid="{61898F7C-4BE9-4593-8140-8C35B266D3D3}" name="Tasso di inflazione Dirigenti" dataDxfId="321"/>
    <tableColumn id="289" xr3:uid="{20343D57-0FC6-4A44-A92D-804417314F59}" name="Quadri20" dataDxfId="320"/>
    <tableColumn id="290" xr3:uid="{F80DFDF9-22FE-4D68-A93F-6D7E3A5ACF8B}" name="Impiegati21" dataDxfId="319"/>
    <tableColumn id="291" xr3:uid="{A67E40DA-6A31-491E-9DC3-78B0570ED491}" name="Operai/intermedi22" dataDxfId="318"/>
    <tableColumn id="292" xr3:uid="{903B9242-9C80-441C-8CD1-7FF8F3D5D767}" name="Altro Dirigenti" dataDxfId="317"/>
    <tableColumn id="293" xr3:uid="{F30BE6E8-7D80-4644-9E38-2BAC46B047A1}" name="Quadri23" dataDxfId="316"/>
    <tableColumn id="294" xr3:uid="{724AD15F-B9CB-40A8-8F7A-4082497A4D17}" name="Impiegati24" dataDxfId="315"/>
    <tableColumn id="295" xr3:uid="{9E2F74D9-A037-402D-AA1D-F1903E1D4027}" name="Operai/intermedi25" dataDxfId="314"/>
    <tableColumn id="296" xr3:uid="{5FA49F1C-AB04-42B5-9A3E-E1A9022BD051}" name="G.3 Quale prevede sarà, nel 2024, l'incremento medio della RAL (Retribuzione Annua Lorda) per ciascuna categoria di dipendenti? Dirigenti" dataDxfId="313">
      <calculatedColumnFormula>'Focus - POLITICHE RETRIBUTIVE'!F26</calculatedColumnFormula>
    </tableColumn>
    <tableColumn id="297" xr3:uid="{1A50EEE5-FF63-4E2E-AB09-5B5D21C8ACA5}" name="Quadri26" dataDxfId="312">
      <calculatedColumnFormula>'Focus - POLITICHE RETRIBUTIVE'!F27</calculatedColumnFormula>
    </tableColumn>
    <tableColumn id="298" xr3:uid="{462B6E42-BD9A-4A54-9BDD-73EC26C53635}" name="Impiegati27" dataDxfId="311">
      <calculatedColumnFormula>'Focus - POLITICHE RETRIBUTIVE'!F28</calculatedColumnFormula>
    </tableColumn>
    <tableColumn id="299" xr3:uid="{21C2E036-BE26-4CD1-8F9B-3E0BF7302C03}" name="Operai/intermedi28" dataDxfId="310">
      <calculatedColumnFormula>'Focus - POLITICHE RETRIBUTIVE'!F29</calculatedColumnFormula>
    </tableColumn>
    <tableColumn id="300" xr3:uid="{AC26405E-F8A4-4D36-8BC6-D1D9C78ACF89}" name="Media Ponderata29" dataDxfId="309"/>
    <tableColumn id="301" xr3:uid="{B189F50C-425C-42CC-AE18-6B9E8730F6F6}" name="Media azienda" dataDxfId="308"/>
    <tableColumn id="302" xr3:uid="{34A0E8E2-5A32-4E4A-8161-54BB0DA7A8EA}" name="G.4 L'impresa riconosce un premio variabile? no" dataDxfId="307"/>
    <tableColumn id="303" xr3:uid="{983B04F7-A28B-40EF-8598-92D9F22351EE}" name="sì, solo premi variabili individuali" dataDxfId="306"/>
    <tableColumn id="304" xr3:uid="{37810515-51AD-4C01-B6E0-E72C0352836A}" name="sì, solo premi variabili collettivi" dataDxfId="305"/>
    <tableColumn id="305" xr3:uid="{3599AEE3-1D65-4273-BCE6-303DEA19DDFF}" name="sì, sia premi variabili collettivi che individuali" dataDxfId="304"/>
    <tableColumn id="306" xr3:uid="{986EDC73-4B2E-4C5E-A7C5-1A71393CF020}" name="G.5 Quali sono gli indicatori (di produttività, redditività, efficienza, qualità o innovazione) sulla base dei quali vengono erogati i premi variabili? Volume della produzione/n. dipendenti" dataDxfId="303"/>
    <tableColumn id="307" xr3:uid="{A7791B3B-5AC0-4589-9B56-3F056484A587}" name="Fatturato o VA di bilancio/n. dipendenti" dataDxfId="302"/>
    <tableColumn id="308" xr3:uid="{E44B538C-8686-480A-A469-813A469FB35E}" name="MOL/VA di bilancio" dataDxfId="301"/>
    <tableColumn id="309" xr3:uid="{1623F268-BB58-44FE-9787-EC71FDE688E6}" name="Indici di soddisfazione del cliente" dataDxfId="300"/>
    <tableColumn id="310" xr3:uid="{23F9A2CF-4897-405C-A2ED-A57D2BF75D79}" name="Diminuzione n. riparazioni, rilavorazioni" dataDxfId="299"/>
    <tableColumn id="311" xr3:uid="{4DF0E62A-0EEA-47A8-BC8E-C55E85A88599}" name="Riduzione degli scarti di lavorazione" dataDxfId="298"/>
    <tableColumn id="312" xr3:uid="{DBBF58ED-6FC6-44BC-AE5C-2497F95B55D6}" name="Percentuale di rispetto dei tempi di consegna" dataDxfId="297"/>
    <tableColumn id="313" xr3:uid="{BC7C5F2B-60A2-48F8-9628-19A2A580AEB7}" name="Rispetto previsioni di avanzamento lavori" dataDxfId="296"/>
    <tableColumn id="314" xr3:uid="{1BA4ED21-6F78-4AD6-A120-03464897588D}" name="Modifiche organizzazione del lavoro" dataDxfId="295"/>
    <tableColumn id="315" xr3:uid="{5D5E734D-D7C3-41F5-960D-585B9F7EFBD0}" name="Lavoro agile (smart working)" dataDxfId="294"/>
    <tableColumn id="316" xr3:uid="{E36D2AB7-167D-43BB-932C-F19A403D4CA3}" name="Modifiche ai regimi di orario" dataDxfId="293"/>
    <tableColumn id="317" xr3:uid="{4B82DDCF-5DE3-43EF-A70C-56A099E64CC3}" name="Rapporto costi effettivi/costi previsti" dataDxfId="292"/>
    <tableColumn id="318" xr3:uid="{4BBFDD56-DE06-4656-853E-89E99B61FF38}" name="Riduzione assenteismo" dataDxfId="291"/>
    <tableColumn id="319" xr3:uid="{B5273814-16F3-4E9E-A4B9-980456FEAE4D}" name="Numero brevetti depositati" dataDxfId="290"/>
    <tableColumn id="320" xr3:uid="{AB508CED-7B78-41BF-A99E-DC8809653CD4}" name="Riduzione tempi sviluppo nuovi prodotti" dataDxfId="289"/>
    <tableColumn id="321" xr3:uid="{17D44A0F-8431-4EED-93BF-C52D33BD4F67}" name="Riduzione dei consumi energetici" dataDxfId="288"/>
    <tableColumn id="322" xr3:uid="{FA0CD00E-C4C8-47DB-B875-8C58AC46FD51}" name="Riduzione numero infortuni" dataDxfId="287"/>
    <tableColumn id="323" xr3:uid="{662250C1-AE96-4733-9F31-EF6772DAE5B9}" name="Riduzione tempi di attraversamento interni lavorazione" dataDxfId="286"/>
    <tableColumn id="324" xr3:uid="{EBA8F92C-85C1-446F-9EFC-43EAE547F5FD}" name="Riduzione tempi di commessa" dataDxfId="285"/>
    <tableColumn id="325" xr3:uid="{6F02DC98-9D72-4D29-B3C6-68732D43367C}" name="Altro (specificare)30" dataDxfId="284"/>
    <tableColumn id="326" xr3:uid="{3B91DB1C-AFD4-470A-A4C3-9FCDA6523658}" name="Triennale " dataDxfId="283"/>
    <tableColumn id="327" xr3:uid="{87BB53A7-D6E1-429B-852B-70D639421970}" name="Magistrale Umanistica (lettere, filosofia, ecc.)" dataDxfId="282"/>
    <tableColumn id="328" xr3:uid="{1BB4E836-44CA-475E-A1B6-507C83454568}" name="Economico-giuridiche (Economia e commercio, Giurisprudenza, ecc.)" dataDxfId="281"/>
    <tableColumn id="329" xr3:uid="{65F6861E-1839-4906-8DCF-D1749543A43A}" name="Tecnico-Scientifiche (Ingegneria, Matematica, ecc.)" dataDxfId="280"/>
    <tableColumn id="330" xr3:uid="{0DDB99B5-2BF5-4968-81AC-F58A65EDCA49}" name="G.7 Qual è indicativamente la percentuale di incremento dopo il primo anno? " dataDxfId="279"/>
    <tableColumn id="331" xr3:uid="{9EAAE9D7-642C-4824-8D0C-D21CF388D428}" name="G.8 Nel 2024 l'azienda ha avuto stagisti? No" dataDxfId="278"/>
    <tableColumn id="332" xr3:uid="{3FC81574-48AC-4AD2-AE1C-05BEDFF6F293}" name="Sì31" dataDxfId="277"/>
    <tableColumn id="333" xr3:uid="{D7F9D2F5-5CBC-407A-85D8-EECD23E40723}" name="G.8 Se sì, con quale rimborso mensile medio in caso di tirocini extracurriculari? " dataDxfId="276">
      <calculatedColumnFormula>'Focus - POLITICHE RETRIBUTIVE'!F85</calculatedColumnFormula>
    </tableColumn>
    <tableColumn id="334" xr3:uid="{EF09397F-0145-4554-B8AA-162FF9E24F94}" name="Unità produttiva" dataDxfId="275"/>
    <tableColumn id="335" xr3:uid="{7540216F-91B2-4DD9-A2AC-4ED03AF51B67}" name="Lavorazione 1" dataDxfId="274"/>
    <tableColumn id="336" xr3:uid="{D66C9F73-9791-43F3-833B-975F0C399CA4}" name="Lavorazione 2" dataDxfId="273"/>
    <tableColumn id="337" xr3:uid="{2D7164FF-049D-40F7-8DEE-A1EA8E4B034D}" name="Lavorazione 3" dataDxfId="272"/>
    <tableColumn id="338" xr3:uid="{142E9989-37B1-4236-ACB3-5B1090D17F53}" name="Comparto produttivo Articoli in gomma" dataDxfId="271"/>
    <tableColumn id="339" xr3:uid="{92A3914A-2640-4214-BC4A-DC54DE1454EA}" name="Comparto produttivo Pneumatici" dataDxfId="270"/>
    <tableColumn id="340" xr3:uid="{9C1A46D8-3A30-40DA-9B6C-2A7F72772470}" name="Comparto produttivo Manufatti materiale plastico" dataDxfId="269"/>
    <tableColumn id="341" xr3:uid="{F93DF91A-5C1A-40E6-90C4-3FE2E55BE557}" name="Comparto produttivo Cavi elettrici" dataDxfId="268"/>
    <tableColumn id="342" xr3:uid="{B321E650-9B0F-4512-BD04-E23D22243B40}" name="Comparto produttivo Altro (specificare)" dataDxfId="267"/>
    <tableColumn id="343" xr3:uid="{CEA7F8BA-5E05-471F-B833-08DF0C6233C6}" name="UOMINI Dirigenti" dataDxfId="266"/>
    <tableColumn id="344" xr3:uid="{2B2BCA1E-B06E-4489-848E-397D6DC6BC9D}" name="U Quadri e impiegati F1" dataDxfId="265"/>
    <tableColumn id="345" xr3:uid="{17A7D3DC-D0BF-4D92-B76B-F7F072E1A164}" name="U Quadri e impiegati E1" dataDxfId="264"/>
    <tableColumn id="346" xr3:uid="{4D369887-2EE9-4FE1-BB0B-7B5A91A50477}" name="U Quadri e impiegati D1" dataDxfId="263"/>
    <tableColumn id="347" xr3:uid="{E4335125-F8A3-4C3F-95E0-1E151C75D393}" name="U Quadri e impiegati C1" dataDxfId="262"/>
    <tableColumn id="348" xr3:uid="{E2F22D3C-D5F0-4789-BAA3-C797BA130C13}" name="U Quadri e impiegati B1" dataDxfId="261"/>
    <tableColumn id="349" xr3:uid="{F4C7724C-E0BD-4D65-AE4B-6460527FDEB8}" name="U Quadri e impiegati A1" dataDxfId="260"/>
    <tableColumn id="350" xr3:uid="{16EE0774-B28C-4601-8422-AC3391A82E50}" name="U Quadri e impiegati Q" dataDxfId="259"/>
    <tableColumn id="351" xr3:uid="{231E285A-9D07-4942-A787-AA99A21C4884}" name="U Qualifiche speciali E2" dataDxfId="258"/>
    <tableColumn id="352" xr3:uid="{2C4A0818-1C5E-48E2-ABCF-5474B6E77A41}" name="U Qualifiche speciali C2" dataDxfId="257"/>
    <tableColumn id="353" xr3:uid="{AAA540B0-062B-43ED-97F9-17B29E1B6C44}" name="U Operai I3" dataDxfId="256"/>
    <tableColumn id="354" xr3:uid="{54BB21E4-3FE1-4583-8C8E-6537948D1305}" name="U Operai H3" dataDxfId="255"/>
    <tableColumn id="355" xr3:uid="{3F5FE072-427B-4416-9979-E3ADA251E736}" name="U Operai G3" dataDxfId="254"/>
    <tableColumn id="356" xr3:uid="{C424A230-19A5-4490-89D8-A435E3B8441D}" name="U Operai F3" dataDxfId="253"/>
    <tableColumn id="357" xr3:uid="{86F0BBA7-9161-4775-BD80-464B17FEBBD1}" name="U Operai E3" dataDxfId="252"/>
    <tableColumn id="358" xr3:uid="{8EDE4CB7-8B35-46B2-97EB-439B7D1934A4}" name="U Operai D3" dataDxfId="251"/>
    <tableColumn id="359" xr3:uid="{F499CB10-3CF2-41B6-8AA4-DC578F8AB52F}" name="UOMINI TOTALE" dataDxfId="250"/>
    <tableColumn id="360" xr3:uid="{48F2DEE1-2E16-4EAB-AB2F-EDE90B257481}" name="DONNE Dirigenti" dataDxfId="249"/>
    <tableColumn id="361" xr3:uid="{4D4BFB11-FD25-4C53-84BC-821CDDB1B4F0}" name="D Quadri e impiegati F1" dataDxfId="248"/>
    <tableColumn id="362" xr3:uid="{4C96AB12-ED6C-40C8-8868-AF990E5E15F3}" name="D Quadri e impiegati E1" dataDxfId="247"/>
    <tableColumn id="363" xr3:uid="{BEE8C6CA-C5AB-4B11-9003-C9FFD0D692E5}" name="D Quadri e impiegati D1" dataDxfId="246"/>
    <tableColumn id="364" xr3:uid="{79F7FCB9-C97E-4779-A53D-D43678E95CD5}" name="D Quadri e impiegati C1" dataDxfId="245"/>
    <tableColumn id="365" xr3:uid="{30A928F7-2DA6-4B2A-8A9E-A704F0862233}" name="D Quadri e impiegati B1" dataDxfId="244"/>
    <tableColumn id="366" xr3:uid="{E216B82B-FD9D-44B0-996B-9E22EF563AE4}" name="D Quadri e impiegati A1" dataDxfId="243"/>
    <tableColumn id="367" xr3:uid="{1E7AC256-814E-454A-ADD8-08CCFC8D3CD6}" name="D Quadri e impiegati Q" dataDxfId="242"/>
    <tableColumn id="368" xr3:uid="{424E689E-740C-4C13-8BB6-11A6C671AF9B}" name="D Qualifiche speciali E2" dataDxfId="241"/>
    <tableColumn id="369" xr3:uid="{355FB1EF-03AB-432D-A26A-EA1493748FA4}" name="D Qualifiche speciali C2" dataDxfId="240"/>
    <tableColumn id="370" xr3:uid="{C427D50E-8BF3-43CE-8387-9061308C9368}" name="D Operai I3" dataDxfId="239"/>
    <tableColumn id="371" xr3:uid="{4936EF62-A45A-4ECE-9182-53AEDBAA8AF0}" name="D Operai H3" dataDxfId="238"/>
    <tableColumn id="372" xr3:uid="{5E1C301E-58B8-486C-8186-F68E1A35E32F}" name="D Operai G3" dataDxfId="237"/>
    <tableColumn id="373" xr3:uid="{AA3D9DA7-1333-461D-AACB-C88CF3E90EFC}" name="D Operai F3" dataDxfId="236"/>
    <tableColumn id="374" xr3:uid="{9E565810-0692-4B6C-9E41-C3541DC341DF}" name="D Operai E3" dataDxfId="235"/>
    <tableColumn id="375" xr3:uid="{39C2D064-D242-450B-8F94-4156B5465569}" name="D Operai D3" dataDxfId="234"/>
    <tableColumn id="376" xr3:uid="{FD8DB3BF-90D6-4650-9A59-7752B3D8377E}" name="DONNE TOTALE" dataDxfId="233"/>
    <tableColumn id="377" xr3:uid="{34DCC2D4-ED05-4C27-A24F-5C3C6B7D9CDC}" name="Turni praticati - Quadri e impiegati cicli continui (3x7)" dataDxfId="232"/>
    <tableColumn id="378" xr3:uid="{92A281F6-5DF4-45FF-8BD1-02376BE42E21}" name="Turni praticati - Quadri e impiegati 18 turni o più turni sett. (esc. 3x7)" dataDxfId="231"/>
    <tableColumn id="379" xr3:uid="{8E934C6C-0F03-4CBE-A854-25EE6D735C09}" name="Turni praticati - Quadri e impiegati 17 turni" dataDxfId="230"/>
    <tableColumn id="380" xr3:uid="{337A5F3C-9BC1-4A5B-99A1-0829B58F01DB}" name="Turni praticati - Quadri e impiegati 15 o 16 turni" dataDxfId="229"/>
    <tableColumn id="381" xr3:uid="{85B35591-28C9-47C0-9EAC-83EFA64BB201}" name="Turni praticati - Quadri e impiegati 10 turni" dataDxfId="228"/>
    <tableColumn id="382" xr3:uid="{AC76A195-7A62-42C6-918B-747AD75BECBB}" name="Turni praticati - Quadri e impiegati Altro" dataDxfId="227"/>
    <tableColumn id="383" xr3:uid="{F373030B-AAFB-49FA-9070-8C20B2D56497}" name="Turni praticati - Quadri e impiegati specificare" dataDxfId="226"/>
    <tableColumn id="384" xr3:uid="{879E27FE-85C5-473E-9C3D-52D53118BC66}" name="Turni praticati - QS cicli continui (3x7)" dataDxfId="225"/>
    <tableColumn id="385" xr3:uid="{F88B6DCE-5657-4920-8EF3-A9B0FA24EBEA}" name="Turni praticati - QS 18 turni o più turni sett. (esc. 3x7)" dataDxfId="224"/>
    <tableColumn id="386" xr3:uid="{F9AF3174-2135-4A0D-B18D-9135F40F46E9}" name="Turni praticati - QS 17 turni" dataDxfId="223"/>
    <tableColumn id="387" xr3:uid="{DE9345DC-FCC1-4B0D-A776-1D7CC8D8F510}" name="Turni praticati - QS 15 o 16 turni" dataDxfId="222"/>
    <tableColumn id="388" xr3:uid="{C587D786-7B18-4421-B07D-CB031C1AA736}" name="Turni praticati - QS 10 turni" dataDxfId="221"/>
    <tableColumn id="389" xr3:uid="{7211DF07-F40D-4317-8377-781A5E77C18E}" name="Turni praticati - QS Altro" dataDxfId="220"/>
    <tableColumn id="390" xr3:uid="{31215665-6022-4327-8E98-080A5B3A30BE}" name="Turni praticati - QS specificare" dataDxfId="219"/>
    <tableColumn id="391" xr3:uid="{A420F5CD-5651-440E-9890-F6A912B51A21}" name="Turni praticati - Operai cicli continui (3x7)" dataDxfId="218"/>
    <tableColumn id="392" xr3:uid="{64E1DA73-3519-4C91-8C30-D21EF5F4254C}" name="Turni praticati - Operai 18 turni o più turni sett. (esc. 3x7)" dataDxfId="217"/>
    <tableColumn id="393" xr3:uid="{F5E2B2F4-48B0-4694-8F06-FD32A6E5C0A3}" name="Turni praticati - Operai 17 turni" dataDxfId="216"/>
    <tableColumn id="394" xr3:uid="{91AC8469-A964-42A6-85A1-F8AD41FA928F}" name="Turni praticati - Operai 15 o 16 turni" dataDxfId="215"/>
    <tableColumn id="395" xr3:uid="{FF237C18-D612-4ED7-A3D3-31261A98E535}" name="Turni praticati - Operai 10 turni" dataDxfId="214"/>
    <tableColumn id="396" xr3:uid="{A6463F15-6024-4BD6-A7CF-BD6C5F7123AF}" name="Turni praticati - Operai Altro" dataDxfId="213"/>
    <tableColumn id="397" xr3:uid="{4190DA75-F5CE-47EC-8B33-6992152BB1FA}" name="Turni praticati - Operai specificare" dataDxfId="212"/>
    <tableColumn id="398" xr3:uid="{89154C60-811F-4920-9767-27A8CE3CE47B}" name="Addetti per fasce d'età M &lt;30" dataDxfId="211"/>
    <tableColumn id="399" xr3:uid="{E1D42BEF-9F7E-46CC-8358-5A1727F9132D}" name="Addetti per fasce d'età M 30-50" dataDxfId="210"/>
    <tableColumn id="400" xr3:uid="{3DE61025-EC76-48B6-8233-EB750239C1A7}" name="Addetti per fasce d'età M &gt;50" dataDxfId="209"/>
    <tableColumn id="401" xr3:uid="{93AE78FB-F213-4F9F-A9A5-45C8AB59C02B}" name="Addetti per fasce d'età Tot. Da B.1" dataDxfId="208"/>
    <tableColumn id="402" xr3:uid="{48964635-05BC-42A7-AB3E-335715887753}" name="Addetti per fasce d'età F &lt;30" dataDxfId="207"/>
    <tableColumn id="403" xr3:uid="{61A69E59-CC30-434B-AD6E-DFA7A932C452}" name="Addetti per fasce d'età F 30-50" dataDxfId="206"/>
    <tableColumn id="404" xr3:uid="{74454C4F-0A2E-42D1-89EF-45DBC0721486}" name="Addetti per fasce d'età F &gt;50" dataDxfId="205"/>
    <tableColumn id="405" xr3:uid="{CC0FEA1B-BC82-40F7-B977-66BB27DE4DD8}" name="Addetti per fasce d'età Tot. Da B.12" dataDxfId="204"/>
    <tableColumn id="406" xr3:uid="{0F7A448A-B67B-4CD0-913B-E9FB6AA80FD2}" name="Politiche di genere Sì" dataDxfId="203"/>
    <tableColumn id="407" xr3:uid="{EDC5B460-7486-40CB-9A09-A70F519DEE3B}" name="Politiche di genere No" dataDxfId="202"/>
    <tableColumn id="408" xr3:uid="{3E5BE5DC-2586-417F-8812-50DAB67B4126}" name="Ambito Pari opportunità inclusività" dataDxfId="201"/>
    <tableColumn id="409" xr3:uid="{B5D2964A-38EC-4B51-BA99-99CF807A8089}" name="Ambito Equità remunerativa a parità di competenze" dataDxfId="200"/>
    <tableColumn id="410" xr3:uid="{E131678C-0ECB-4E9A-8443-97C29460C7F0}" name="Ambito Conciliazione e genitorialità" dataDxfId="199"/>
    <tableColumn id="411" xr3:uid="{334BEE30-AEDE-4008-85B7-2814B3E40C77}" name="Ambito Politiche di genere nell'ambiente di lavoro" dataDxfId="198"/>
    <tableColumn id="412" xr3:uid="{EDE861AF-DE06-4322-A657-1ABD51181033}" name="Certificazione della parità di genere Sì" dataDxfId="197"/>
    <tableColumn id="413" xr3:uid="{DC8FC9F3-C71D-48CC-9577-E33235539B4E}" name="Certificazione della parità di genere No" dataDxfId="196"/>
    <tableColumn id="414" xr3:uid="{FFB63814-80D1-4633-962B-9F8BE9FBB70D}" name="Intrapreso il percorso per ottenere la certificazione Sì" dataDxfId="195"/>
    <tableColumn id="415" xr3:uid="{B4F32A53-9ADB-4ECC-8BA1-3F288DBCCA89}" name="Intrapreso il percorso per ottenere la certificazione No" dataDxfId="194"/>
    <tableColumn id="416" xr3:uid="{E458F394-E927-494B-840E-A008D5EB33C7}" name="Amministrazione M" dataDxfId="193"/>
    <tableColumn id="417" xr3:uid="{135E0DC0-9932-42C1-9B43-75C082EE1E08}" name="Amministrazione F" dataDxfId="192"/>
    <tableColumn id="418" xr3:uid="{986755B6-CFF4-4DDB-B562-8230B9935BCE}" name="Amministrazione TOTALE" dataDxfId="191"/>
    <tableColumn id="419" xr3:uid="{29A68BB3-FF00-409D-BE12-5D8574396F88}" name="Risorse Umane M" dataDxfId="190"/>
    <tableColumn id="420" xr3:uid="{1BD20D9D-2A04-4FDE-A4B1-78ADD311EF15}" name="Risorse Umane F" dataDxfId="189"/>
    <tableColumn id="421" xr3:uid="{90F3C333-4F81-49FB-AFC4-1FAC6B28EEA1}" name="Risorse Umane TOTALE" dataDxfId="188"/>
    <tableColumn id="422" xr3:uid="{B89D3B58-CFA3-4A62-89CB-5AF1F8B2B85F}" name="Finance M" dataDxfId="187"/>
    <tableColumn id="423" xr3:uid="{EF987294-22CE-450A-84BE-62D16AB4BA13}" name="Finance F" dataDxfId="186"/>
    <tableColumn id="424" xr3:uid="{66C2DF95-F3F2-4189-B598-AA5EE253E550}" name="Finance TOTALE" dataDxfId="185"/>
    <tableColumn id="425" xr3:uid="{7AE5F587-37C4-4B5E-8722-54891387FE47}" name="Marketing e comunicazione M" dataDxfId="184"/>
    <tableColumn id="426" xr3:uid="{F611B778-313D-4C8E-A471-DF973C12ADEA}" name="Marketing e comunicazione F" dataDxfId="183"/>
    <tableColumn id="427" xr3:uid="{A05E07EF-E7EC-485D-BE6C-25CD636091A2}" name="Marketing e comunicazione TOTALE" dataDxfId="182"/>
    <tableColumn id="428" xr3:uid="{56BAD408-D8E4-4F28-8F2C-B74D8BCF1E17}" name="Acquisti M" dataDxfId="181"/>
    <tableColumn id="429" xr3:uid="{5D28D871-9B4E-4603-937C-7F655B2E6534}" name="Acquisti F" dataDxfId="180"/>
    <tableColumn id="430" xr3:uid="{A03CAC76-8D63-4B4B-955B-2890006F177E}" name="Acquisti TOTALE" dataDxfId="179"/>
    <tableColumn id="431" xr3:uid="{4A4DC91A-9AC6-43CB-A91A-7F6B84DBA06E}" name="Vendite M" dataDxfId="178"/>
    <tableColumn id="432" xr3:uid="{2B6FE687-1AF6-454C-BDC3-E504F325D4F2}" name="Vendite F" dataDxfId="177"/>
    <tableColumn id="433" xr3:uid="{19F8F223-6512-4409-9AFB-6A16FE35F5FB}" name="Vendite TOTALE" dataDxfId="176"/>
    <tableColumn id="434" xr3:uid="{E71AC4C0-B842-43F4-AEDD-06BB742DFD4F}" name="Logistica M" dataDxfId="175"/>
    <tableColumn id="435" xr3:uid="{ABD77E67-F41A-4249-8123-4E9671B38DBF}" name="Logistica F" dataDxfId="174"/>
    <tableColumn id="436" xr3:uid="{97275B84-EAC8-4A68-98A5-FD1D29C0B135}" name="Logistica TOTALE" dataDxfId="173"/>
    <tableColumn id="437" xr3:uid="{50176CEC-5E6F-4A37-B525-419E3E588456}" name="Information technology M" dataDxfId="172"/>
    <tableColumn id="438" xr3:uid="{D9842477-2E0D-4B49-BB4C-FDE065C0C7C7}" name="Information technology F" dataDxfId="171"/>
    <tableColumn id="439" xr3:uid="{85FE9F01-CCC5-4D5C-B077-2A2CED9D02AF}" name="Information technology TOTALE" dataDxfId="170"/>
    <tableColumn id="440" xr3:uid="{3423A146-AF4B-45D0-B7B4-FF22B843913C}" name="Organizzazione/Gestione M" dataDxfId="169"/>
    <tableColumn id="441" xr3:uid="{607B8D4A-F79B-4638-9438-1F5BC1D72991}" name="Organizzazione/Gestione F" dataDxfId="168"/>
    <tableColumn id="442" xr3:uid="{5C69410F-F2A2-43CC-8A05-D47C0CB2B164}" name="Organizzazione/Gestione TOTALE" dataDxfId="167"/>
    <tableColumn id="443" xr3:uid="{C5F269A9-BC5E-4ACF-A955-C53FA3942B27}" name="Produzione e manutenzione M" dataDxfId="166"/>
    <tableColumn id="444" xr3:uid="{20EA8A03-A2C8-43BF-8A4F-2EFDE6247779}" name="Produzione e manutenzione F" dataDxfId="165"/>
    <tableColumn id="445" xr3:uid="{03C6535A-40E7-47A4-A3BF-D28B7736D521}" name="Produzione e manutenzione TOTALE" dataDxfId="164"/>
    <tableColumn id="446" xr3:uid="{9165F258-9CEE-4ABB-BB66-E3DBA1A0084A}" name="Qualità e R&amp;S M" dataDxfId="163"/>
    <tableColumn id="447" xr3:uid="{F2AC3F5A-9B9C-46B3-9849-D9A23364BA25}" name="Qualità e R&amp;S F" dataDxfId="162"/>
    <tableColumn id="448" xr3:uid="{AAE487B3-D39F-4F1D-9874-99D9BCF41D3B}" name="Qualità e R&amp;S TOTALE" dataDxfId="161"/>
    <tableColumn id="449" xr3:uid="{F17565A6-BB0D-4458-9E2F-CB766E7B5DEC}" name="Altre aree M" dataDxfId="160"/>
    <tableColumn id="450" xr3:uid="{5F62057C-278E-4303-B7C2-2367FF7975F9}" name="Altre aree F" dataDxfId="159"/>
    <tableColumn id="451" xr3:uid="{194CD71E-32D7-461B-8BE5-3B4B6C0E1604}" name="Altre aree TOTALE" dataDxfId="158"/>
    <tableColumn id="452" xr3:uid="{3710495B-04B3-4988-9B7D-85E39E5F5A02}" name="TOTALE da B.1 M" dataDxfId="157"/>
    <tableColumn id="453" xr3:uid="{C918627D-1EFE-458C-BC3B-7E1985686F72}" name="TOTALE da B.1 F" dataDxfId="156"/>
    <tableColumn id="454" xr3:uid="{C5EDFA91-CE33-4C56-9380-C32BD9C4F6B9}" name="TOTALE da B.1 TOTALE" dataDxfId="155"/>
    <tableColumn id="455" xr3:uid="{8CE21B6F-82EF-4F56-BF06-53D3101CB922}" name="Figure connesse alle tecnologie con personale femminile Sì" dataDxfId="154"/>
    <tableColumn id="456" xr3:uid="{FB577981-2B7E-43AA-B31E-994F09BECD6C}" name="Figure connesse alle tecnologie con personale femminile No" dataDxfId="153"/>
    <tableColumn id="457" xr3:uid="{BD8B961A-5B0D-4143-BA4E-AC99C9473C29}" name="Iniziative per occupazione femminile in tali ruoli Sì" dataDxfId="152"/>
    <tableColumn id="458" xr3:uid="{61C10009-3483-4420-9259-2B21A715D574}" name="Iniziative per occupazione femminile in tali ruoli No" dataDxfId="151"/>
    <tableColumn id="459" xr3:uid="{49947CE7-9572-4198-BCAE-E97755975EED}" name="Iniziative per occupazione femminile in tali ruoli Quali?" dataDxfId="150"/>
    <tableColumn id="460" xr3:uid="{97676396-2C14-4017-B226-4017D51510AE}" name="Focus maternità N. lavoratrici maternità prec. Triennio" dataDxfId="149"/>
    <tableColumn id="461" xr3:uid="{AF41A625-738A-42E3-9B4B-880681064637}" name="Focus maternità Periodo medio rientro" dataDxfId="148"/>
    <tableColumn id="462" xr3:uid="{4CCB2CB0-C2A9-40FE-B81F-8A9F87E157A2}" name="Focus maternità Part-time per lavoratrici madri" dataDxfId="147"/>
    <tableColumn id="463" xr3:uid="{8D9FD39C-1E9F-48C0-B67C-1D46A521B03B}" name="Focus maternità Lavoro da remoto per lavoratrici madri" dataDxfId="146"/>
    <tableColumn id="464" xr3:uid="{A0958AA1-1A6C-45DE-9DE9-6C759F90D9B6}" name="Focus maternità Formazione specifica per lavoratrici madri" dataDxfId="145"/>
    <tableColumn id="465" xr3:uid="{69E810BD-D3FC-414C-8F13-9515C86D95FF}" name="Focus maternità Accordo aziendale" dataDxfId="144"/>
    <tableColumn id="466" xr3:uid="{7B8FCECF-66D0-4924-AE9D-764FA850EBD5}" name="Accomodamenti ragionevoli per il reiserimento lavoratori con disabilità Sì" dataDxfId="143"/>
    <tableColumn id="467" xr3:uid="{AA8B5080-4D54-47A4-99B8-88009D0DFE01}" name="Accomodamenti ragionevoli per il reiserimento lavoratori con disabilità No" dataDxfId="142"/>
    <tableColumn id="468" xr3:uid="{2257B22A-50E7-4091-8975-0095666512A1}" name="Accomodamenti ragionevoli per il reiserimento lavoratori con disabilità specificare" dataDxfId="141"/>
    <tableColumn id="469" xr3:uid="{CD9C709B-42E6-4CD2-A9FF-71A5B4E21A48}" name="Richiesta contributi all'INAIL Sì" dataDxfId="140"/>
    <tableColumn id="470" xr3:uid="{0C58C61E-5EAC-4713-BD2D-76AB014872DA}" name="Richiesta contributi all'INAIL No" dataDxfId="139"/>
    <tableColumn id="471" xr3:uid="{0FD7EDEE-2E2F-4137-A2AF-C8A7E03861DC}" name="Richiesta contributi all'INAIL specificare" dataDxfId="138"/>
    <tableColumn id="472" xr3:uid="{1633D7AF-8A74-407A-89CA-464ABC806A12}" name="Coinvolgimento RSU Sì" dataDxfId="137"/>
    <tableColumn id="473" xr3:uid="{7DE0BA91-AA84-47BC-8870-6EC31FD5D4FC}" name="Coinvolgimento RSU No" dataDxfId="136"/>
    <tableColumn id="474" xr3:uid="{C2925898-C1BA-4957-BB27-7FF4EDF1B17D}" name="Coinvolgimento RSU specificare" dataDxfId="135"/>
    <tableColumn id="475" xr3:uid="{64F4CB75-C3D8-488B-AC0F-C1454A1A5783}" name="PERMESSI Numero Quadri - M" dataDxfId="134"/>
    <tableColumn id="476" xr3:uid="{2375C915-50A4-449C-96F3-79F0D672DB28}" name="PERMESSI Ore 104 (lavoratore) - Quadri - M" dataDxfId="133"/>
    <tableColumn id="477" xr3:uid="{FC875B92-E7E4-496D-B052-E76097293ABF}" name="PERMESSI Ore 104 (familiari) - Quadri - M" dataDxfId="132"/>
    <tableColumn id="478" xr3:uid="{FF8812CF-9ABC-40BC-94FA-EBA4A83BB85F}" name="PERMESSI Ore congedi speciali - Quadri - M" dataDxfId="131"/>
    <tableColumn id="479" xr3:uid="{CDD0A782-ED62-4C7B-BE94-D2947336B663}" name="PERMESSI Numero Quadri - F" dataDxfId="130"/>
    <tableColumn id="480" xr3:uid="{CB5F2D6D-A9FD-4960-AFE8-2832E2067FA7}" name="PERMESSI Ore 104 (lavoratore) - Quadri - F" dataDxfId="129"/>
    <tableColumn id="481" xr3:uid="{E1EDFA07-E65D-4252-8385-EB85BB0C25FE}" name="PERMESSI Ore 104 (familiari) - Quadri - F" dataDxfId="128"/>
    <tableColumn id="482" xr3:uid="{44E29CF6-7331-42F2-B733-0283D6BAF2E2}" name="PERMESSI Ore congedi speciali - Quadri - F" dataDxfId="127"/>
    <tableColumn id="483" xr3:uid="{D8F0D7A1-9B46-4D97-9BC7-859463A46D55}" name="PERMESSI Numero Impiegati QS - M" dataDxfId="126"/>
    <tableColumn id="484" xr3:uid="{16AF592E-B815-47DF-B297-36BE9765BF73}" name="PERMESSI Ore 104 (lavoratore) - Impiegati QS - M" dataDxfId="125"/>
    <tableColumn id="485" xr3:uid="{18669FAC-404A-40CB-9310-9641BE4F7B73}" name="PERMESSI Ore 104 (familiari) - Impiegati QS - M" dataDxfId="124"/>
    <tableColumn id="486" xr3:uid="{F1562188-8A26-445D-9F91-A8AF13378E64}" name="PERMESSI Ore congedi speciali - Impiegati QS - M" dataDxfId="123"/>
    <tableColumn id="487" xr3:uid="{6D11AF59-541D-4E84-87EE-CA7B1FBFE127}" name="PERMESSI Numero Impiegati QS - F" dataDxfId="122"/>
    <tableColumn id="488" xr3:uid="{F375AA38-A269-4602-983E-8ECBFD1DE31B}" name="PERMESSI Ore 104 (lavoratore) - Impiegati QS - F" dataDxfId="121"/>
    <tableColumn id="489" xr3:uid="{40685F24-F1A4-4F6D-9BAA-568E77871538}" name="PERMESSI Ore 104 (familiari) - Impiegati QS - F" dataDxfId="120"/>
    <tableColumn id="490" xr3:uid="{5F7226FF-0020-46E4-9DCC-F3ADB9A0E6CA}" name="PERMESSI Ore congedi speciali - Impiegati QS - F" dataDxfId="119"/>
    <tableColumn id="491" xr3:uid="{0B7EF815-2CA7-4667-A1EA-CD9FBD8ABCBF}" name="PERMESSI Numero Operai - M" dataDxfId="118"/>
    <tableColumn id="492" xr3:uid="{9383FCC7-0FEC-4243-ABD4-8807493C7711}" name="PERMESSI Ore 104 (lavoratore) - Operai - M" dataDxfId="117"/>
    <tableColumn id="493" xr3:uid="{86580612-140B-4D0E-B24D-1EC620150151}" name="PERMESSI Ore 104 (familiari) - Operai - M" dataDxfId="116"/>
    <tableColumn id="494" xr3:uid="{141C12A5-8582-4B3D-821C-F6A30F81D81C}" name="PERMESSI Ore congedi speciali - Operai - M" dataDxfId="115"/>
    <tableColumn id="495" xr3:uid="{182D5B2F-44BC-4098-A5C7-84F340481DCA}" name="PERMESSI Numero Operai - F" dataDxfId="114"/>
    <tableColumn id="496" xr3:uid="{E0FF9472-17DE-4978-AD41-AAC0692A7DBF}" name="PERMESSI Ore 104 (lavoratore) - Operai - F" dataDxfId="113"/>
    <tableColumn id="497" xr3:uid="{7056D4DA-9A61-4F81-BCD7-A904AF924FED}" name="PERMESSI Ore 104 (familiari) - Operai - F" dataDxfId="112"/>
    <tableColumn id="498" xr3:uid="{BDF065D4-9022-40A1-B4B9-850FD6F3779C}" name="PERMESSI Ore congedi speciali - Operai - F" dataDxfId="111"/>
    <tableColumn id="499" xr3:uid="{5E555D78-EF2B-45F0-A132-7DD8406555C3}" name="Numero contratti a tempo parziale" dataDxfId="110"/>
    <tableColumn id="500" xr3:uid="{A580CBB3-DDBE-4405-B2F4-06AD776B66CA}" name="Clausole elastiche Sì" dataDxfId="109"/>
    <tableColumn id="501" xr3:uid="{455C6CE6-ACD4-4F19-B6F0-5F1720F1C244}" name="Clausole elastiche No" dataDxfId="108"/>
    <tableColumn id="502" xr3:uid="{7987CA70-5795-4A4C-890B-B0F2589AA560}" name="Clausole elastiche Num contratti" dataDxfId="107"/>
    <tableColumn id="503" xr3:uid="{75CF56C6-0078-4A79-BBFE-5FE9127218BE}" name="Maggiorazioni aggiuntive rispetto a CCNL Sì" dataDxfId="106"/>
    <tableColumn id="504" xr3:uid="{3471AAEE-A476-4AE2-AD1C-410597AFAC9E}" name="Maggiorazioni aggiuntive rispetto a CCNL No" dataDxfId="105"/>
    <tableColumn id="505" xr3:uid="{A16BC13E-51A9-43F1-A363-0F7C65D8C3CA}" name="Maggiorazioni aggiuntive rispetto a CCNL percentuale" dataDxfId="104" dataCellStyle="Percentuale"/>
    <tableColumn id="506" xr3:uid="{6E8FB084-BDD2-472E-BC02-72140AE80242}" name="Lavoro supplementare: Maggiorazioni aggiuntive rispetto a CCNL Sì" dataDxfId="103"/>
    <tableColumn id="507" xr3:uid="{E99FED70-DF04-4AE0-86F6-CCFB6EB0D972}" name="Lavoro supplementare: Maggiorazioni aggiuntive rispetto a CCNL No" dataDxfId="102"/>
    <tableColumn id="508" xr3:uid="{EAD6785A-2364-444D-B5C2-523D445F11ED}" name="Lavoro supplementare: Maggiorazioni aggiuntive rispetto a CCNL percentuale" dataDxfId="101" dataCellStyle="Percentuale"/>
    <tableColumn id="509" xr3:uid="{2FFC19AE-3387-413D-833F-C69370C33A29}" name="Causali contratt. SI" dataDxfId="100"/>
    <tableColumn id="510" xr3:uid="{A525BDCA-0D4B-4157-8232-9252DFDEF2DF}" name="Causali contratt. NO" dataDxfId="99" dataCellStyle="Percentuale"/>
    <tableColumn id="511" xr3:uid="{CCFCF1CD-2508-435E-BB8A-D225F1D15410}" name="Specificare causali" dataDxfId="98"/>
    <tableColumn id="512" xr3:uid="{0DCC1A47-F271-45D8-AB43-EE584DCFB98E}" name="Stagionalità ex art. 2 Par. C Sì" dataDxfId="97"/>
    <tableColumn id="513" xr3:uid="{4C4BA792-3950-4E06-B140-10D7E7617507}" name="Stagionalità ex art. 2 Par. C No" dataDxfId="96" dataCellStyle="Percentuale"/>
    <tableColumn id="514" xr3:uid="{3811A862-456A-4BFD-95B8-4FB15E68AA76}" name="Somministrazione Sì" dataDxfId="95"/>
    <tableColumn id="515" xr3:uid="{AAA7B943-D1C5-40AA-8BC4-C07406A3C58F}" name="Somministrazione No" dataDxfId="94"/>
    <tableColumn id="516" xr3:uid="{8E6EE579-195E-4272-8D73-C85C6AEA4128}" name="Somministrazione a tempo determinato Lavoratori totali" dataDxfId="93"/>
    <tableColumn id="517" xr3:uid="{266BDB30-D0A1-47C7-A553-37E2570DBC0C}" name="Somministrazione a tempo determinato N. impiegati/QS" dataDxfId="92"/>
    <tableColumn id="518" xr3:uid="{58FAB366-A0DD-42A3-AE93-DBD617F581D8}" name="Somministrazione a tempo determinato N. operai" dataDxfId="91"/>
    <tableColumn id="519" xr3:uid="{427C7111-A114-4344-9124-ABF81BFB1895}" name="Somministrazione a tempo determinato Ore iimpiegati/QS" dataDxfId="90"/>
    <tableColumn id="520" xr3:uid="{E848364F-E53C-4BDB-ABC5-3D1DA8C093BD}" name="Somministrazione a tempo determinato Ore operai" dataDxfId="89"/>
    <tableColumn id="521" xr3:uid="{7D76141E-2351-4563-9641-ABAD5A4FB2D0}" name="Somministrazione a tempo indeterminato Lavoratori totali" dataDxfId="88"/>
    <tableColumn id="522" xr3:uid="{655350B6-E06B-4390-BB72-1F9BD593624E}" name="Somministrazione a tempo indeterminato N. impiegati/QS" dataDxfId="87"/>
    <tableColumn id="523" xr3:uid="{7D8526DC-6940-4747-96BB-8D84D6AA9881}" name="Somministrazione a tempo indeterminato N. operai" dataDxfId="86"/>
    <tableColumn id="524" xr3:uid="{75679FBD-EB75-4380-BA11-5652735D5EE6}" name="Somministrazione a tempo indeterminato Ore iimpiegati/QS" dataDxfId="85"/>
    <tableColumn id="525" xr3:uid="{C2745833-0315-41A8-B0E3-404FFFBB92A3}" name="Somministrazione a tempo indeterminato Ore operai" dataDxfId="84"/>
    <tableColumn id="526" xr3:uid="{ACA60925-52A6-4F6F-9D8A-7CAA21541852}" name="1 - Lorda mensile Quadri/Imp/QS" dataDxfId="83"/>
    <tableColumn id="527" xr3:uid="{E03A6700-63E2-41AC-A3E9-A6A1F1C60653}" name="1 - Lorda mensile Operai" dataDxfId="82"/>
    <tableColumn id="528" xr3:uid="{8FC5AC96-2BA2-420D-855D-E7B5987A010A}" name="2 - Superminimo Quadri/Imp/QS" dataDxfId="81"/>
    <tableColumn id="529" xr3:uid="{EC5CBFEA-B041-40B5-9CD4-DAA7ADAB52F2}" name="2 - Superminimo Operai" dataDxfId="80"/>
    <tableColumn id="530" xr3:uid="{35C17F1B-BA7A-44FB-BEED-63EA5F50FB28}" name="2 - Superminimo Numero Quadri Imp QS" dataDxfId="79"/>
    <tableColumn id="531" xr3:uid="{60E5CAFC-4DFD-4451-873A-4480DB0F6D19}" name="2 - Superminimo Numero Operai" dataDxfId="78"/>
    <tableColumn id="532" xr3:uid="{7AB677C6-F6E9-4E76-827C-19160DE5DAA8}" name="3 - Scatti anzianità Quadri/Imp/QS" dataDxfId="77"/>
    <tableColumn id="533" xr3:uid="{6C0F7852-392E-4917-A158-3D16A37647A8}" name="3 - Scatti anzianità Operai" dataDxfId="76"/>
    <tableColumn id="534" xr3:uid="{5216A9CA-CE6C-4B9C-928A-68458548D7E9}" name="4 - Cottimo Quadri/Imp/QS" dataDxfId="75"/>
    <tableColumn id="535" xr3:uid="{BD3D17BF-C2C8-476F-B97F-E011A8CDDC90}" name="4 - Cottimo Operai" dataDxfId="74"/>
    <tableColumn id="536" xr3:uid="{8A21FAD8-4837-41B4-90D9-2CF18DBE538D}" name="5 - Indennità sost. Premio Quadri/Imp/QS" dataDxfId="73"/>
    <tableColumn id="537" xr3:uid="{6A7C22D6-6EB7-4265-8413-4F1352834682}" name="5 - Indennità sost. Premio Operai" dataDxfId="72"/>
    <tableColumn id="538" xr3:uid="{F9805E7D-9C2D-43A5-BC74-A28DC37EA46C}" name="6 - Premio produzione e/o altri premi fissi Quadri/Imp/QS" dataDxfId="71"/>
    <tableColumn id="539" xr3:uid="{4F34190E-B385-4D56-A6FC-6E646B4C5D6B}" name="6 - Premio produzione e/o altri premi fissi Operai" dataDxfId="70"/>
    <tableColumn id="540" xr3:uid="{0370D99C-0493-4333-B88D-883D3649A7CE}" name="7 - Maggiorazioni Quadri/Imp/QS" dataDxfId="69"/>
    <tableColumn id="541" xr3:uid="{B4C43ED6-7A70-4F0F-892C-32AEDAE5C53F}" name="7 - Maggiorazioni Operai" dataDxfId="68"/>
    <tableColumn id="542" xr3:uid="{DE1B92CF-DC8F-4898-9719-2B4A0BA21505}" name="L.2 Lavoro notturno Altri importi SI" dataDxfId="67"/>
    <tableColumn id="543" xr3:uid="{34FB35AE-18B4-4AAA-A63B-B5EB2974BB8B}" name="L.2 Lavoro notturno Altri importi NO" dataDxfId="66"/>
    <tableColumn id="544" xr3:uid="{1579129B-E12D-4265-B977-C47C2336D18A}" name="L.2 Lavoro notturno Tipologia" dataDxfId="65"/>
    <tableColumn id="545" xr3:uid="{38068ABF-C926-4C57-8B3A-134A4A672C21}" name="1 - Premio di risultato No" dataDxfId="64"/>
    <tableColumn id="546" xr3:uid="{B40AF954-2981-42BE-AFCB-B2F0D420AEED}" name="1 - Premio di risultato Sì" dataDxfId="63"/>
    <tableColumn id="547" xr3:uid="{942B3662-CB26-4E50-85DA-F7A9127D678B}" name="1 - Premio di risultato Valore Quadri/Imp/QS" dataDxfId="62"/>
    <tableColumn id="548" xr3:uid="{AC20D47F-8F83-4E18-81EB-414D05A55EFB}" name="1 - Premio di risultato Valore Operai" dataDxfId="61"/>
    <tableColumn id="549" xr3:uid="{D47A9667-D238-49D4-AFE4-8AC52F597EB0}" name="2 - 14ma mensilità No" dataDxfId="60"/>
    <tableColumn id="550" xr3:uid="{91C0F169-E20D-4D19-9616-E6DEF6C8788B}" name="3 - 14ma mensilità Sì" dataDxfId="59"/>
    <tableColumn id="551" xr3:uid="{6C4656D4-1CD0-4EA5-BE16-F6C0AA115AC0}" name="4 - 14ma mensilità Valore Quadri/Imp/QS" dataDxfId="58"/>
    <tableColumn id="552" xr3:uid="{7E0F64B5-02DF-4487-852C-CDF2330E2813}" name="5 - 14ma mensilità Valore Operai" dataDxfId="57"/>
    <tableColumn id="553" xr3:uid="{A296C7BB-B503-4392-B815-F55DF0D8E4AE}" name="Quadri FASG&amp;P" dataDxfId="56"/>
    <tableColumn id="554" xr3:uid="{A940D186-BF91-4786-ACB1-B6960C3CF015}" name="Quadri altri Fondi" dataDxfId="55"/>
    <tableColumn id="555" xr3:uid="{0574ACFB-4CFA-4853-AB26-34B7831B3AF8}" name="Impiegati/QS FASG&amp;P" dataDxfId="54"/>
    <tableColumn id="556" xr3:uid="{A4F0A2F0-6E93-414B-9765-75B20900F7D6}" name="Impiegati/QS altri Fondi" dataDxfId="53"/>
    <tableColumn id="557" xr3:uid="{A15463EF-CE79-4A93-BC74-67843538F7A1}" name="Operai FASG&amp;P" dataDxfId="52"/>
    <tableColumn id="558" xr3:uid="{68788222-35E1-4E73-ADA4-E3B1AD1A3341}" name="Operai altri Fondi" dataDxfId="51"/>
    <tableColumn id="559" xr3:uid="{9A0562E0-0F03-4458-AEFB-032CC6EB8FB2}" name="Specificare altro Fondo" dataDxfId="50"/>
    <tableColumn id="560" xr3:uid="{3CE5314D-EC1A-483D-BF91-E5C4B6292459}" name="Trattamenti aggiuntivi rispetto a CCNL Sì" dataDxfId="49"/>
    <tableColumn id="561" xr3:uid="{AB9C8826-A481-4D19-AF92-3CC52A45509E}" name="Trattamenti aggiuntivi rispetto a CCNL No" dataDxfId="48"/>
    <tableColumn id="562" xr3:uid="{9D879DA9-6B95-40FF-9B8E-3E11EA75ADF1}" name="Trattamenti aggiuntivi rispetto a CCNL Quali" dataDxfId="47"/>
    <tableColumn id="563" xr3:uid="{C61731A6-4D4B-4BB3-8154-1D4709328E8C}" name="Iscritti al Fondo Gomma Plastica Quadri" dataDxfId="46"/>
    <tableColumn id="564" xr3:uid="{C6374B23-4C27-4F54-9001-3D650134EBF6}" name="Iscritti al Fondo Gomma Plastica Imp. + QS" dataDxfId="45"/>
    <tableColumn id="565" xr3:uid="{E2110E7C-EDAA-421D-A7FA-5BF4CC6A977B}" name="Iscritti al Fondo Gomma Plastica Operai" dataDxfId="44"/>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95.xml"/><Relationship Id="rId18" Type="http://schemas.openxmlformats.org/officeDocument/2006/relationships/ctrlProp" Target="../ctrlProps/ctrlProp100.xml"/><Relationship Id="rId26" Type="http://schemas.openxmlformats.org/officeDocument/2006/relationships/ctrlProp" Target="../ctrlProps/ctrlProp108.xml"/><Relationship Id="rId39" Type="http://schemas.openxmlformats.org/officeDocument/2006/relationships/ctrlProp" Target="../ctrlProps/ctrlProp121.xml"/><Relationship Id="rId21" Type="http://schemas.openxmlformats.org/officeDocument/2006/relationships/ctrlProp" Target="../ctrlProps/ctrlProp103.xml"/><Relationship Id="rId34" Type="http://schemas.openxmlformats.org/officeDocument/2006/relationships/ctrlProp" Target="../ctrlProps/ctrlProp116.xml"/><Relationship Id="rId42" Type="http://schemas.openxmlformats.org/officeDocument/2006/relationships/ctrlProp" Target="../ctrlProps/ctrlProp124.xml"/><Relationship Id="rId47" Type="http://schemas.openxmlformats.org/officeDocument/2006/relationships/ctrlProp" Target="../ctrlProps/ctrlProp129.xml"/><Relationship Id="rId50" Type="http://schemas.openxmlformats.org/officeDocument/2006/relationships/ctrlProp" Target="../ctrlProps/ctrlProp132.xml"/><Relationship Id="rId55" Type="http://schemas.openxmlformats.org/officeDocument/2006/relationships/ctrlProp" Target="../ctrlProps/ctrlProp137.xml"/><Relationship Id="rId7" Type="http://schemas.openxmlformats.org/officeDocument/2006/relationships/ctrlProp" Target="../ctrlProps/ctrlProp89.xml"/><Relationship Id="rId2" Type="http://schemas.openxmlformats.org/officeDocument/2006/relationships/drawing" Target="../drawings/drawing2.xml"/><Relationship Id="rId16" Type="http://schemas.openxmlformats.org/officeDocument/2006/relationships/ctrlProp" Target="../ctrlProps/ctrlProp98.xml"/><Relationship Id="rId29" Type="http://schemas.openxmlformats.org/officeDocument/2006/relationships/ctrlProp" Target="../ctrlProps/ctrlProp111.xml"/><Relationship Id="rId11" Type="http://schemas.openxmlformats.org/officeDocument/2006/relationships/ctrlProp" Target="../ctrlProps/ctrlProp93.xml"/><Relationship Id="rId24" Type="http://schemas.openxmlformats.org/officeDocument/2006/relationships/ctrlProp" Target="../ctrlProps/ctrlProp106.xml"/><Relationship Id="rId32" Type="http://schemas.openxmlformats.org/officeDocument/2006/relationships/ctrlProp" Target="../ctrlProps/ctrlProp114.xml"/><Relationship Id="rId37" Type="http://schemas.openxmlformats.org/officeDocument/2006/relationships/ctrlProp" Target="../ctrlProps/ctrlProp119.xml"/><Relationship Id="rId40" Type="http://schemas.openxmlformats.org/officeDocument/2006/relationships/ctrlProp" Target="../ctrlProps/ctrlProp122.xml"/><Relationship Id="rId45" Type="http://schemas.openxmlformats.org/officeDocument/2006/relationships/ctrlProp" Target="../ctrlProps/ctrlProp127.xml"/><Relationship Id="rId53" Type="http://schemas.openxmlformats.org/officeDocument/2006/relationships/ctrlProp" Target="../ctrlProps/ctrlProp135.xml"/><Relationship Id="rId58" Type="http://schemas.openxmlformats.org/officeDocument/2006/relationships/ctrlProp" Target="../ctrlProps/ctrlProp140.xml"/><Relationship Id="rId5" Type="http://schemas.openxmlformats.org/officeDocument/2006/relationships/ctrlProp" Target="../ctrlProps/ctrlProp87.xml"/><Relationship Id="rId61" Type="http://schemas.openxmlformats.org/officeDocument/2006/relationships/ctrlProp" Target="../ctrlProps/ctrlProp143.xml"/><Relationship Id="rId19" Type="http://schemas.openxmlformats.org/officeDocument/2006/relationships/ctrlProp" Target="../ctrlProps/ctrlProp101.xml"/><Relationship Id="rId14" Type="http://schemas.openxmlformats.org/officeDocument/2006/relationships/ctrlProp" Target="../ctrlProps/ctrlProp96.xml"/><Relationship Id="rId22" Type="http://schemas.openxmlformats.org/officeDocument/2006/relationships/ctrlProp" Target="../ctrlProps/ctrlProp104.xml"/><Relationship Id="rId27" Type="http://schemas.openxmlformats.org/officeDocument/2006/relationships/ctrlProp" Target="../ctrlProps/ctrlProp109.xml"/><Relationship Id="rId30" Type="http://schemas.openxmlformats.org/officeDocument/2006/relationships/ctrlProp" Target="../ctrlProps/ctrlProp112.xml"/><Relationship Id="rId35" Type="http://schemas.openxmlformats.org/officeDocument/2006/relationships/ctrlProp" Target="../ctrlProps/ctrlProp117.xml"/><Relationship Id="rId43" Type="http://schemas.openxmlformats.org/officeDocument/2006/relationships/ctrlProp" Target="../ctrlProps/ctrlProp125.xml"/><Relationship Id="rId48" Type="http://schemas.openxmlformats.org/officeDocument/2006/relationships/ctrlProp" Target="../ctrlProps/ctrlProp130.xml"/><Relationship Id="rId56" Type="http://schemas.openxmlformats.org/officeDocument/2006/relationships/ctrlProp" Target="../ctrlProps/ctrlProp138.xml"/><Relationship Id="rId8" Type="http://schemas.openxmlformats.org/officeDocument/2006/relationships/ctrlProp" Target="../ctrlProps/ctrlProp90.xml"/><Relationship Id="rId51" Type="http://schemas.openxmlformats.org/officeDocument/2006/relationships/ctrlProp" Target="../ctrlProps/ctrlProp133.xml"/><Relationship Id="rId3" Type="http://schemas.openxmlformats.org/officeDocument/2006/relationships/vmlDrawing" Target="../drawings/vmlDrawing2.vml"/><Relationship Id="rId12" Type="http://schemas.openxmlformats.org/officeDocument/2006/relationships/ctrlProp" Target="../ctrlProps/ctrlProp94.xml"/><Relationship Id="rId17" Type="http://schemas.openxmlformats.org/officeDocument/2006/relationships/ctrlProp" Target="../ctrlProps/ctrlProp99.xml"/><Relationship Id="rId25" Type="http://schemas.openxmlformats.org/officeDocument/2006/relationships/ctrlProp" Target="../ctrlProps/ctrlProp107.xml"/><Relationship Id="rId33" Type="http://schemas.openxmlformats.org/officeDocument/2006/relationships/ctrlProp" Target="../ctrlProps/ctrlProp115.xml"/><Relationship Id="rId38" Type="http://schemas.openxmlformats.org/officeDocument/2006/relationships/ctrlProp" Target="../ctrlProps/ctrlProp120.xml"/><Relationship Id="rId46" Type="http://schemas.openxmlformats.org/officeDocument/2006/relationships/ctrlProp" Target="../ctrlProps/ctrlProp128.xml"/><Relationship Id="rId59" Type="http://schemas.openxmlformats.org/officeDocument/2006/relationships/ctrlProp" Target="../ctrlProps/ctrlProp141.xml"/><Relationship Id="rId20" Type="http://schemas.openxmlformats.org/officeDocument/2006/relationships/ctrlProp" Target="../ctrlProps/ctrlProp102.xml"/><Relationship Id="rId41" Type="http://schemas.openxmlformats.org/officeDocument/2006/relationships/ctrlProp" Target="../ctrlProps/ctrlProp123.xml"/><Relationship Id="rId54" Type="http://schemas.openxmlformats.org/officeDocument/2006/relationships/ctrlProp" Target="../ctrlProps/ctrlProp136.xml"/><Relationship Id="rId62" Type="http://schemas.openxmlformats.org/officeDocument/2006/relationships/ctrlProp" Target="../ctrlProps/ctrlProp144.xml"/><Relationship Id="rId1" Type="http://schemas.openxmlformats.org/officeDocument/2006/relationships/printerSettings" Target="../printerSettings/printerSettings2.bin"/><Relationship Id="rId6" Type="http://schemas.openxmlformats.org/officeDocument/2006/relationships/ctrlProp" Target="../ctrlProps/ctrlProp88.xml"/><Relationship Id="rId15" Type="http://schemas.openxmlformats.org/officeDocument/2006/relationships/ctrlProp" Target="../ctrlProps/ctrlProp97.xml"/><Relationship Id="rId23" Type="http://schemas.openxmlformats.org/officeDocument/2006/relationships/ctrlProp" Target="../ctrlProps/ctrlProp105.xml"/><Relationship Id="rId28" Type="http://schemas.openxmlformats.org/officeDocument/2006/relationships/ctrlProp" Target="../ctrlProps/ctrlProp110.xml"/><Relationship Id="rId36" Type="http://schemas.openxmlformats.org/officeDocument/2006/relationships/ctrlProp" Target="../ctrlProps/ctrlProp118.xml"/><Relationship Id="rId49" Type="http://schemas.openxmlformats.org/officeDocument/2006/relationships/ctrlProp" Target="../ctrlProps/ctrlProp131.xml"/><Relationship Id="rId57" Type="http://schemas.openxmlformats.org/officeDocument/2006/relationships/ctrlProp" Target="../ctrlProps/ctrlProp139.xml"/><Relationship Id="rId10" Type="http://schemas.openxmlformats.org/officeDocument/2006/relationships/ctrlProp" Target="../ctrlProps/ctrlProp92.xml"/><Relationship Id="rId31" Type="http://schemas.openxmlformats.org/officeDocument/2006/relationships/ctrlProp" Target="../ctrlProps/ctrlProp113.xml"/><Relationship Id="rId44" Type="http://schemas.openxmlformats.org/officeDocument/2006/relationships/ctrlProp" Target="../ctrlProps/ctrlProp126.xml"/><Relationship Id="rId52" Type="http://schemas.openxmlformats.org/officeDocument/2006/relationships/ctrlProp" Target="../ctrlProps/ctrlProp134.xml"/><Relationship Id="rId60" Type="http://schemas.openxmlformats.org/officeDocument/2006/relationships/ctrlProp" Target="../ctrlProps/ctrlProp142.xml"/><Relationship Id="rId4" Type="http://schemas.openxmlformats.org/officeDocument/2006/relationships/ctrlProp" Target="../ctrlProps/ctrlProp86.xml"/><Relationship Id="rId9" Type="http://schemas.openxmlformats.org/officeDocument/2006/relationships/ctrlProp" Target="../ctrlProps/ctrlProp91.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54.xml"/><Relationship Id="rId18" Type="http://schemas.openxmlformats.org/officeDocument/2006/relationships/ctrlProp" Target="../ctrlProps/ctrlProp159.xml"/><Relationship Id="rId26" Type="http://schemas.openxmlformats.org/officeDocument/2006/relationships/ctrlProp" Target="../ctrlProps/ctrlProp167.xml"/><Relationship Id="rId39" Type="http://schemas.openxmlformats.org/officeDocument/2006/relationships/ctrlProp" Target="../ctrlProps/ctrlProp180.xml"/><Relationship Id="rId21" Type="http://schemas.openxmlformats.org/officeDocument/2006/relationships/ctrlProp" Target="../ctrlProps/ctrlProp162.xml"/><Relationship Id="rId34" Type="http://schemas.openxmlformats.org/officeDocument/2006/relationships/ctrlProp" Target="../ctrlProps/ctrlProp175.xml"/><Relationship Id="rId42" Type="http://schemas.openxmlformats.org/officeDocument/2006/relationships/ctrlProp" Target="../ctrlProps/ctrlProp183.xml"/><Relationship Id="rId47" Type="http://schemas.openxmlformats.org/officeDocument/2006/relationships/ctrlProp" Target="../ctrlProps/ctrlProp188.xml"/><Relationship Id="rId50" Type="http://schemas.openxmlformats.org/officeDocument/2006/relationships/ctrlProp" Target="../ctrlProps/ctrlProp191.xml"/><Relationship Id="rId55" Type="http://schemas.openxmlformats.org/officeDocument/2006/relationships/ctrlProp" Target="../ctrlProps/ctrlProp196.xml"/><Relationship Id="rId7" Type="http://schemas.openxmlformats.org/officeDocument/2006/relationships/ctrlProp" Target="../ctrlProps/ctrlProp148.xml"/><Relationship Id="rId2" Type="http://schemas.openxmlformats.org/officeDocument/2006/relationships/drawing" Target="../drawings/drawing3.xml"/><Relationship Id="rId16" Type="http://schemas.openxmlformats.org/officeDocument/2006/relationships/ctrlProp" Target="../ctrlProps/ctrlProp157.xml"/><Relationship Id="rId29" Type="http://schemas.openxmlformats.org/officeDocument/2006/relationships/ctrlProp" Target="../ctrlProps/ctrlProp170.xml"/><Relationship Id="rId11" Type="http://schemas.openxmlformats.org/officeDocument/2006/relationships/ctrlProp" Target="../ctrlProps/ctrlProp152.xml"/><Relationship Id="rId24" Type="http://schemas.openxmlformats.org/officeDocument/2006/relationships/ctrlProp" Target="../ctrlProps/ctrlProp165.xml"/><Relationship Id="rId32" Type="http://schemas.openxmlformats.org/officeDocument/2006/relationships/ctrlProp" Target="../ctrlProps/ctrlProp173.xml"/><Relationship Id="rId37" Type="http://schemas.openxmlformats.org/officeDocument/2006/relationships/ctrlProp" Target="../ctrlProps/ctrlProp178.xml"/><Relationship Id="rId40" Type="http://schemas.openxmlformats.org/officeDocument/2006/relationships/ctrlProp" Target="../ctrlProps/ctrlProp181.xml"/><Relationship Id="rId45" Type="http://schemas.openxmlformats.org/officeDocument/2006/relationships/ctrlProp" Target="../ctrlProps/ctrlProp186.xml"/><Relationship Id="rId53" Type="http://schemas.openxmlformats.org/officeDocument/2006/relationships/ctrlProp" Target="../ctrlProps/ctrlProp194.xml"/><Relationship Id="rId58" Type="http://schemas.openxmlformats.org/officeDocument/2006/relationships/ctrlProp" Target="../ctrlProps/ctrlProp199.xml"/><Relationship Id="rId5" Type="http://schemas.openxmlformats.org/officeDocument/2006/relationships/ctrlProp" Target="../ctrlProps/ctrlProp146.xml"/><Relationship Id="rId61" Type="http://schemas.openxmlformats.org/officeDocument/2006/relationships/ctrlProp" Target="../ctrlProps/ctrlProp202.xml"/><Relationship Id="rId19" Type="http://schemas.openxmlformats.org/officeDocument/2006/relationships/ctrlProp" Target="../ctrlProps/ctrlProp160.xml"/><Relationship Id="rId14" Type="http://schemas.openxmlformats.org/officeDocument/2006/relationships/ctrlProp" Target="../ctrlProps/ctrlProp155.xml"/><Relationship Id="rId22" Type="http://schemas.openxmlformats.org/officeDocument/2006/relationships/ctrlProp" Target="../ctrlProps/ctrlProp163.xml"/><Relationship Id="rId27" Type="http://schemas.openxmlformats.org/officeDocument/2006/relationships/ctrlProp" Target="../ctrlProps/ctrlProp168.xml"/><Relationship Id="rId30" Type="http://schemas.openxmlformats.org/officeDocument/2006/relationships/ctrlProp" Target="../ctrlProps/ctrlProp171.xml"/><Relationship Id="rId35" Type="http://schemas.openxmlformats.org/officeDocument/2006/relationships/ctrlProp" Target="../ctrlProps/ctrlProp176.xml"/><Relationship Id="rId43" Type="http://schemas.openxmlformats.org/officeDocument/2006/relationships/ctrlProp" Target="../ctrlProps/ctrlProp184.xml"/><Relationship Id="rId48" Type="http://schemas.openxmlformats.org/officeDocument/2006/relationships/ctrlProp" Target="../ctrlProps/ctrlProp189.xml"/><Relationship Id="rId56" Type="http://schemas.openxmlformats.org/officeDocument/2006/relationships/ctrlProp" Target="../ctrlProps/ctrlProp197.xml"/><Relationship Id="rId8" Type="http://schemas.openxmlformats.org/officeDocument/2006/relationships/ctrlProp" Target="../ctrlProps/ctrlProp149.xml"/><Relationship Id="rId51" Type="http://schemas.openxmlformats.org/officeDocument/2006/relationships/ctrlProp" Target="../ctrlProps/ctrlProp192.xml"/><Relationship Id="rId3" Type="http://schemas.openxmlformats.org/officeDocument/2006/relationships/vmlDrawing" Target="../drawings/vmlDrawing3.vml"/><Relationship Id="rId12" Type="http://schemas.openxmlformats.org/officeDocument/2006/relationships/ctrlProp" Target="../ctrlProps/ctrlProp153.xml"/><Relationship Id="rId17" Type="http://schemas.openxmlformats.org/officeDocument/2006/relationships/ctrlProp" Target="../ctrlProps/ctrlProp158.xml"/><Relationship Id="rId25" Type="http://schemas.openxmlformats.org/officeDocument/2006/relationships/ctrlProp" Target="../ctrlProps/ctrlProp166.xml"/><Relationship Id="rId33" Type="http://schemas.openxmlformats.org/officeDocument/2006/relationships/ctrlProp" Target="../ctrlProps/ctrlProp174.xml"/><Relationship Id="rId38" Type="http://schemas.openxmlformats.org/officeDocument/2006/relationships/ctrlProp" Target="../ctrlProps/ctrlProp179.xml"/><Relationship Id="rId46" Type="http://schemas.openxmlformats.org/officeDocument/2006/relationships/ctrlProp" Target="../ctrlProps/ctrlProp187.xml"/><Relationship Id="rId59" Type="http://schemas.openxmlformats.org/officeDocument/2006/relationships/ctrlProp" Target="../ctrlProps/ctrlProp200.xml"/><Relationship Id="rId20" Type="http://schemas.openxmlformats.org/officeDocument/2006/relationships/ctrlProp" Target="../ctrlProps/ctrlProp161.xml"/><Relationship Id="rId41" Type="http://schemas.openxmlformats.org/officeDocument/2006/relationships/ctrlProp" Target="../ctrlProps/ctrlProp182.xml"/><Relationship Id="rId54" Type="http://schemas.openxmlformats.org/officeDocument/2006/relationships/ctrlProp" Target="../ctrlProps/ctrlProp195.xml"/><Relationship Id="rId62" Type="http://schemas.openxmlformats.org/officeDocument/2006/relationships/ctrlProp" Target="../ctrlProps/ctrlProp203.xml"/><Relationship Id="rId1" Type="http://schemas.openxmlformats.org/officeDocument/2006/relationships/printerSettings" Target="../printerSettings/printerSettings3.bin"/><Relationship Id="rId6" Type="http://schemas.openxmlformats.org/officeDocument/2006/relationships/ctrlProp" Target="../ctrlProps/ctrlProp147.xml"/><Relationship Id="rId15" Type="http://schemas.openxmlformats.org/officeDocument/2006/relationships/ctrlProp" Target="../ctrlProps/ctrlProp156.xml"/><Relationship Id="rId23" Type="http://schemas.openxmlformats.org/officeDocument/2006/relationships/ctrlProp" Target="../ctrlProps/ctrlProp164.xml"/><Relationship Id="rId28" Type="http://schemas.openxmlformats.org/officeDocument/2006/relationships/ctrlProp" Target="../ctrlProps/ctrlProp169.xml"/><Relationship Id="rId36" Type="http://schemas.openxmlformats.org/officeDocument/2006/relationships/ctrlProp" Target="../ctrlProps/ctrlProp177.xml"/><Relationship Id="rId49" Type="http://schemas.openxmlformats.org/officeDocument/2006/relationships/ctrlProp" Target="../ctrlProps/ctrlProp190.xml"/><Relationship Id="rId57" Type="http://schemas.openxmlformats.org/officeDocument/2006/relationships/ctrlProp" Target="../ctrlProps/ctrlProp198.xml"/><Relationship Id="rId10" Type="http://schemas.openxmlformats.org/officeDocument/2006/relationships/ctrlProp" Target="../ctrlProps/ctrlProp151.xml"/><Relationship Id="rId31" Type="http://schemas.openxmlformats.org/officeDocument/2006/relationships/ctrlProp" Target="../ctrlProps/ctrlProp172.xml"/><Relationship Id="rId44" Type="http://schemas.openxmlformats.org/officeDocument/2006/relationships/ctrlProp" Target="../ctrlProps/ctrlProp185.xml"/><Relationship Id="rId52" Type="http://schemas.openxmlformats.org/officeDocument/2006/relationships/ctrlProp" Target="../ctrlProps/ctrlProp193.xml"/><Relationship Id="rId60" Type="http://schemas.openxmlformats.org/officeDocument/2006/relationships/ctrlProp" Target="../ctrlProps/ctrlProp201.xml"/><Relationship Id="rId4" Type="http://schemas.openxmlformats.org/officeDocument/2006/relationships/ctrlProp" Target="../ctrlProps/ctrlProp145.xml"/><Relationship Id="rId9" Type="http://schemas.openxmlformats.org/officeDocument/2006/relationships/ctrlProp" Target="../ctrlProps/ctrlProp150.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3">
    <pageSetUpPr fitToPage="1"/>
  </sheetPr>
  <dimension ref="A1:AD461"/>
  <sheetViews>
    <sheetView showGridLines="0" tabSelected="1" zoomScaleNormal="100" zoomScaleSheetLayoutView="70" workbookViewId="0">
      <selection activeCell="D8" sqref="D8:K8"/>
    </sheetView>
  </sheetViews>
  <sheetFormatPr defaultColWidth="0" defaultRowHeight="20.100000000000001" customHeight="1" zeroHeight="1"/>
  <cols>
    <col min="1" max="1" width="9.85546875" style="70" customWidth="1"/>
    <col min="2" max="3" width="10.85546875" style="70" customWidth="1"/>
    <col min="4" max="4" width="10.140625" style="70" customWidth="1"/>
    <col min="5" max="5" width="15.5703125" style="70" customWidth="1"/>
    <col min="6" max="6" width="16.5703125" style="70" customWidth="1"/>
    <col min="7" max="7" width="11.140625" style="70" customWidth="1"/>
    <col min="8" max="8" width="9.140625" style="70" customWidth="1"/>
    <col min="9" max="9" width="11.140625" style="70" customWidth="1"/>
    <col min="10" max="10" width="9.5703125" style="70" customWidth="1"/>
    <col min="11" max="11" width="12.42578125" style="70" customWidth="1"/>
    <col min="12" max="12" width="24.85546875" style="30" customWidth="1"/>
    <col min="13" max="13" width="12.5703125" style="30" customWidth="1"/>
    <col min="14" max="18" width="12.5703125" style="47" hidden="1" customWidth="1"/>
    <col min="19" max="16384" width="12.5703125" style="70" hidden="1"/>
  </cols>
  <sheetData>
    <row r="1" spans="1:23" s="63" customFormat="1" ht="20.100000000000001" customHeight="1">
      <c r="A1" s="746"/>
      <c r="B1" s="746"/>
      <c r="C1" s="747" t="s">
        <v>681</v>
      </c>
      <c r="D1" s="747"/>
      <c r="E1" s="747"/>
      <c r="F1" s="747"/>
      <c r="G1" s="747"/>
      <c r="H1" s="747"/>
      <c r="I1" s="747"/>
      <c r="J1" s="747"/>
      <c r="K1" s="747"/>
      <c r="L1" s="22" t="s">
        <v>0</v>
      </c>
      <c r="M1" s="59"/>
      <c r="N1" s="72"/>
    </row>
    <row r="2" spans="1:23" s="63" customFormat="1" ht="20.100000000000001" customHeight="1">
      <c r="A2" s="746"/>
      <c r="B2" s="746"/>
      <c r="C2" s="747"/>
      <c r="D2" s="747"/>
      <c r="E2" s="747"/>
      <c r="F2" s="747"/>
      <c r="G2" s="747"/>
      <c r="H2" s="747"/>
      <c r="I2" s="747"/>
      <c r="J2" s="747"/>
      <c r="K2" s="747"/>
      <c r="L2" s="23"/>
      <c r="M2" s="60"/>
      <c r="N2" s="72"/>
    </row>
    <row r="3" spans="1:23" s="63" customFormat="1" ht="20.100000000000001" customHeight="1">
      <c r="A3" s="746"/>
      <c r="B3" s="746"/>
      <c r="C3" s="747"/>
      <c r="D3" s="747"/>
      <c r="E3" s="747"/>
      <c r="F3" s="747"/>
      <c r="G3" s="747"/>
      <c r="H3" s="747"/>
      <c r="I3" s="747"/>
      <c r="J3" s="747"/>
      <c r="K3" s="747"/>
      <c r="L3" s="23"/>
      <c r="M3" s="60"/>
      <c r="N3" s="72"/>
      <c r="O3" s="73"/>
    </row>
    <row r="4" spans="1:23" s="63" customFormat="1" ht="20.100000000000001" customHeight="1">
      <c r="A4" s="74"/>
      <c r="B4" s="74"/>
      <c r="C4" s="74"/>
      <c r="D4" s="74"/>
      <c r="E4" s="74"/>
      <c r="F4" s="74"/>
      <c r="G4" s="74"/>
      <c r="H4" s="74"/>
      <c r="I4" s="72"/>
      <c r="J4" s="74"/>
      <c r="K4" s="74"/>
      <c r="L4" s="24"/>
      <c r="M4" s="25"/>
      <c r="N4" s="72"/>
    </row>
    <row r="5" spans="1:23" s="63" customFormat="1" ht="20.100000000000001" customHeight="1">
      <c r="A5" s="74"/>
      <c r="B5" s="74"/>
      <c r="C5" s="748" t="s">
        <v>1</v>
      </c>
      <c r="D5" s="748"/>
      <c r="E5" s="748"/>
      <c r="F5" s="748"/>
      <c r="G5" s="74"/>
      <c r="H5" s="74"/>
      <c r="I5" s="72"/>
      <c r="J5" s="74"/>
      <c r="K5" s="74"/>
      <c r="L5" s="25"/>
      <c r="M5" s="25"/>
      <c r="N5" s="72"/>
    </row>
    <row r="6" spans="1:23" s="63" customFormat="1" ht="20.100000000000001" customHeight="1">
      <c r="A6" s="74"/>
      <c r="B6" s="74"/>
      <c r="C6" s="74"/>
      <c r="D6" s="74"/>
      <c r="E6" s="74"/>
      <c r="F6" s="74"/>
      <c r="G6" s="74"/>
      <c r="H6" s="749"/>
      <c r="I6" s="749"/>
      <c r="J6" s="749"/>
      <c r="K6" s="75"/>
      <c r="L6" s="24"/>
      <c r="M6" s="61"/>
      <c r="N6" s="76"/>
      <c r="O6" s="74"/>
      <c r="W6" s="73"/>
    </row>
    <row r="7" spans="1:23" s="63" customFormat="1" ht="20.100000000000001" customHeight="1">
      <c r="A7" s="74"/>
      <c r="B7" s="74"/>
      <c r="C7" s="74"/>
      <c r="D7" s="74"/>
      <c r="E7" s="74"/>
      <c r="F7" s="74"/>
      <c r="G7" s="74"/>
      <c r="H7" s="77"/>
      <c r="J7" s="77"/>
      <c r="K7" s="74"/>
      <c r="L7" s="25"/>
      <c r="M7" s="25"/>
      <c r="N7" s="72"/>
      <c r="W7" s="73"/>
    </row>
    <row r="8" spans="1:23" s="72" customFormat="1" ht="20.100000000000001" customHeight="1">
      <c r="A8" s="749" t="s">
        <v>2</v>
      </c>
      <c r="B8" s="749"/>
      <c r="C8" s="749"/>
      <c r="D8" s="750"/>
      <c r="E8" s="750"/>
      <c r="F8" s="750"/>
      <c r="G8" s="750"/>
      <c r="H8" s="750"/>
      <c r="I8" s="750"/>
      <c r="J8" s="750"/>
      <c r="K8" s="750"/>
      <c r="L8" s="26"/>
      <c r="M8" s="50"/>
      <c r="N8" s="74"/>
      <c r="O8" s="74"/>
    </row>
    <row r="9" spans="1:23" s="72" customFormat="1" ht="20.100000000000001" customHeight="1">
      <c r="A9" s="74"/>
      <c r="B9" s="74"/>
      <c r="C9" s="74"/>
      <c r="D9" s="74"/>
      <c r="E9" s="74"/>
      <c r="F9" s="74"/>
      <c r="G9" s="74"/>
      <c r="H9" s="74"/>
      <c r="J9" s="74"/>
      <c r="K9" s="74"/>
      <c r="L9" s="26"/>
      <c r="M9" s="50"/>
      <c r="N9" s="74"/>
      <c r="O9" s="74"/>
    </row>
    <row r="10" spans="1:23" s="72" customFormat="1" ht="20.100000000000001" customHeight="1">
      <c r="A10" s="74" t="s">
        <v>3</v>
      </c>
      <c r="B10" s="752"/>
      <c r="C10" s="750"/>
      <c r="D10" s="750"/>
      <c r="E10" s="750"/>
      <c r="F10" s="750"/>
      <c r="G10" s="750"/>
      <c r="H10" s="750"/>
      <c r="I10" s="750"/>
      <c r="J10" s="750"/>
      <c r="K10" s="750"/>
      <c r="L10" s="52" t="str">
        <f>+IF(B10="","Compilare E-mail","")</f>
        <v>Compilare E-mail</v>
      </c>
      <c r="M10" s="28"/>
      <c r="N10" s="74"/>
      <c r="O10" s="74"/>
    </row>
    <row r="11" spans="1:23" s="72" customFormat="1" ht="20.100000000000001" customHeight="1">
      <c r="B11" s="78"/>
      <c r="C11" s="78"/>
      <c r="D11" s="78"/>
      <c r="E11" s="78"/>
      <c r="F11" s="74"/>
      <c r="G11" s="76"/>
      <c r="H11" s="76"/>
      <c r="J11" s="74"/>
      <c r="K11" s="74"/>
      <c r="L11" s="53"/>
      <c r="M11" s="62"/>
      <c r="N11" s="74"/>
      <c r="O11" s="74"/>
      <c r="S11" s="63"/>
      <c r="T11" s="63"/>
      <c r="U11" s="73"/>
      <c r="V11" s="73"/>
    </row>
    <row r="12" spans="1:23" s="63" customFormat="1" ht="20.100000000000001" customHeight="1">
      <c r="A12" s="760" t="s">
        <v>590</v>
      </c>
      <c r="B12" s="760"/>
      <c r="C12" s="760"/>
      <c r="D12" s="760"/>
      <c r="E12" s="760"/>
      <c r="F12" s="760"/>
      <c r="G12" s="760"/>
      <c r="H12" s="760"/>
      <c r="I12" s="760"/>
      <c r="J12" s="760"/>
      <c r="K12" s="760"/>
      <c r="L12" s="54"/>
      <c r="M12" s="25"/>
      <c r="N12" s="72"/>
      <c r="U12" s="73"/>
      <c r="V12" s="73"/>
    </row>
    <row r="13" spans="1:23" s="82" customFormat="1" ht="18" hidden="1" customHeight="1">
      <c r="A13" s="79">
        <v>8</v>
      </c>
      <c r="B13" s="80"/>
      <c r="C13" s="80"/>
      <c r="D13" s="80"/>
      <c r="E13" s="80"/>
      <c r="F13" s="80"/>
      <c r="G13" s="80"/>
      <c r="H13" s="80"/>
      <c r="I13" s="80"/>
      <c r="J13" s="80"/>
      <c r="K13" s="80"/>
      <c r="L13" s="54"/>
      <c r="M13" s="27"/>
      <c r="N13" s="81"/>
      <c r="U13" s="47"/>
      <c r="V13" s="47"/>
    </row>
    <row r="14" spans="1:23" s="63" customFormat="1" ht="20.100000000000001" customHeight="1">
      <c r="A14" s="72"/>
      <c r="B14" s="72"/>
      <c r="C14" s="72"/>
      <c r="D14" s="72"/>
      <c r="E14" s="72"/>
      <c r="F14" s="72"/>
      <c r="G14" s="72"/>
      <c r="H14" s="72"/>
      <c r="I14" s="72"/>
      <c r="J14" s="72"/>
      <c r="K14" s="72"/>
      <c r="L14" s="54"/>
      <c r="M14" s="28"/>
      <c r="N14" s="74"/>
      <c r="O14" s="83"/>
      <c r="U14" s="73"/>
    </row>
    <row r="15" spans="1:23" s="63" customFormat="1" ht="20.100000000000001" customHeight="1">
      <c r="A15" s="725" t="s">
        <v>4</v>
      </c>
      <c r="B15" s="725"/>
      <c r="C15" s="725"/>
      <c r="D15" s="725"/>
      <c r="E15" s="725"/>
      <c r="F15" s="750"/>
      <c r="G15" s="750"/>
      <c r="H15" s="750"/>
      <c r="I15" s="750"/>
      <c r="J15" s="750"/>
      <c r="K15" s="750"/>
      <c r="L15" s="40" t="str">
        <f>+IF(F15="","Compilare denominazione impresa","")</f>
        <v>Compilare denominazione impresa</v>
      </c>
      <c r="M15" s="28"/>
      <c r="N15" s="72"/>
      <c r="U15" s="73"/>
      <c r="V15" s="73"/>
    </row>
    <row r="16" spans="1:23" s="63" customFormat="1" ht="20.100000000000001" customHeight="1">
      <c r="A16" s="72"/>
      <c r="B16" s="72"/>
      <c r="C16" s="72"/>
      <c r="D16" s="72"/>
      <c r="E16" s="72"/>
      <c r="F16" s="72"/>
      <c r="G16" s="72"/>
      <c r="H16" s="72"/>
      <c r="I16" s="72"/>
      <c r="J16" s="72"/>
      <c r="K16" s="72"/>
      <c r="L16" s="54"/>
      <c r="M16" s="25"/>
      <c r="N16" s="72"/>
      <c r="U16" s="73"/>
    </row>
    <row r="17" spans="1:22" s="63" customFormat="1" ht="20.100000000000001" customHeight="1">
      <c r="A17" s="725" t="s">
        <v>5</v>
      </c>
      <c r="B17" s="725"/>
      <c r="C17" s="725"/>
      <c r="D17" s="725"/>
      <c r="E17" s="725"/>
      <c r="F17" s="751" t="s">
        <v>1573</v>
      </c>
      <c r="G17" s="751"/>
      <c r="H17" s="751"/>
      <c r="I17" s="751"/>
      <c r="J17" s="751"/>
      <c r="K17" s="751"/>
      <c r="L17" s="40" t="str">
        <f>+IF(F17="","Compilare Associazione","")</f>
        <v/>
      </c>
      <c r="M17" s="28"/>
      <c r="N17" s="72"/>
      <c r="U17" s="73"/>
      <c r="V17" s="73"/>
    </row>
    <row r="18" spans="1:22" s="63" customFormat="1" ht="20.100000000000001" customHeight="1">
      <c r="A18" s="72"/>
      <c r="B18" s="72"/>
      <c r="C18" s="72"/>
      <c r="D18" s="72"/>
      <c r="E18" s="72"/>
      <c r="F18" s="72"/>
      <c r="G18" s="72"/>
      <c r="H18" s="72"/>
      <c r="I18" s="72"/>
      <c r="J18" s="74"/>
      <c r="K18" s="72"/>
      <c r="L18" s="40" t="str">
        <f>+IF(C19="","Compilare Partita IVA",IF(LEN(C19)&gt;11,"Partita IVA oltre 11 caratteri?",""))</f>
        <v>Compilare Partita IVA</v>
      </c>
      <c r="M18" s="44"/>
      <c r="N18" s="72"/>
      <c r="P18" s="690"/>
      <c r="Q18" s="690"/>
      <c r="R18" s="690"/>
      <c r="S18" s="84"/>
      <c r="U18" s="73"/>
      <c r="V18" s="73"/>
    </row>
    <row r="19" spans="1:22" ht="20.100000000000001" customHeight="1">
      <c r="A19" s="725" t="s">
        <v>6</v>
      </c>
      <c r="B19" s="725"/>
      <c r="C19" s="726"/>
      <c r="D19" s="726"/>
      <c r="E19" s="726"/>
      <c r="F19" s="727" t="s">
        <v>584</v>
      </c>
      <c r="G19" s="727"/>
      <c r="H19" s="727"/>
      <c r="I19" s="85"/>
      <c r="J19" s="310">
        <v>31</v>
      </c>
      <c r="K19" s="298"/>
      <c r="L19" s="40" t="str">
        <f>+IF(J19=1,"Scegliere CCNL principale","")</f>
        <v/>
      </c>
      <c r="M19" s="28"/>
      <c r="N19" s="84">
        <f>IF(NOT(J19=""),VLOOKUP(J19,ccnl!A2:C82,3,FALSE),"0")</f>
        <v>611</v>
      </c>
      <c r="O19" s="84"/>
      <c r="P19" s="690"/>
      <c r="Q19" s="690"/>
      <c r="R19" s="690"/>
      <c r="T19" s="63"/>
      <c r="U19" s="73"/>
      <c r="V19" s="73"/>
    </row>
    <row r="20" spans="1:22" ht="20.100000000000001" customHeight="1">
      <c r="F20" s="69"/>
      <c r="G20" s="69"/>
      <c r="H20" s="69"/>
      <c r="I20" s="69"/>
      <c r="J20" s="69"/>
      <c r="K20" s="69"/>
      <c r="L20" s="55"/>
      <c r="M20" s="29"/>
      <c r="N20" s="72"/>
      <c r="O20" s="63"/>
      <c r="P20" s="63"/>
      <c r="Q20" s="63"/>
      <c r="R20" s="63"/>
      <c r="S20" s="63"/>
      <c r="T20" s="63"/>
      <c r="U20" s="63"/>
      <c r="V20" s="73"/>
    </row>
    <row r="21" spans="1:22" ht="20.100000000000001" customHeight="1">
      <c r="A21" s="86" t="s">
        <v>422</v>
      </c>
      <c r="F21" s="86"/>
      <c r="G21" s="86"/>
      <c r="H21" s="86"/>
      <c r="J21" s="311">
        <v>1</v>
      </c>
      <c r="L21" s="40" t="str">
        <f>+IF(J21=1,"Scegliere settore Ateco 2025 principale","")</f>
        <v>Scegliere settore Ateco 2025 principale</v>
      </c>
      <c r="M21" s="28"/>
      <c r="N21" s="361">
        <f>IF(NOT(J21=""),VLOOKUP(J21,ateco_2025_2digit!A2:C89,3,FALSE),"0")</f>
        <v>0</v>
      </c>
      <c r="P21" s="359"/>
      <c r="R21" s="63"/>
      <c r="S21" s="63"/>
      <c r="T21" s="63"/>
      <c r="U21" s="73"/>
      <c r="V21" s="73"/>
    </row>
    <row r="22" spans="1:22" ht="20.100000000000001" customHeight="1">
      <c r="L22" s="37"/>
      <c r="R22" s="63"/>
      <c r="S22" s="63"/>
      <c r="T22" s="63"/>
      <c r="U22" s="73"/>
      <c r="V22" s="73"/>
    </row>
    <row r="23" spans="1:22" s="91" customFormat="1" ht="20.100000000000001" customHeight="1">
      <c r="A23" s="761" t="s">
        <v>7</v>
      </c>
      <c r="B23" s="761"/>
      <c r="C23" s="761"/>
      <c r="D23" s="761"/>
      <c r="E23" s="761"/>
      <c r="F23" s="761"/>
      <c r="G23" s="87"/>
      <c r="H23" s="88" t="s">
        <v>8</v>
      </c>
      <c r="I23" s="312" t="b">
        <v>0</v>
      </c>
      <c r="J23" s="88" t="s">
        <v>9</v>
      </c>
      <c r="K23" s="312" t="b">
        <v>0</v>
      </c>
      <c r="L23" s="37" t="str">
        <f>IF(P23+Q23&gt;1,"Scegliere una sola opzione","")</f>
        <v/>
      </c>
      <c r="M23" s="37"/>
      <c r="N23" s="89">
        <f>+IF(I23=TRUE,1,0)</f>
        <v>0</v>
      </c>
      <c r="O23" s="89">
        <f>+IF(K23=TRUE,1,0)</f>
        <v>0</v>
      </c>
      <c r="P23" s="90">
        <f>N23*1</f>
        <v>0</v>
      </c>
      <c r="Q23" s="90">
        <f>O23*1</f>
        <v>0</v>
      </c>
    </row>
    <row r="24" spans="1:22" s="63" customFormat="1" ht="20.100000000000001" customHeight="1">
      <c r="L24" s="40"/>
      <c r="N24" s="72"/>
      <c r="R24" s="72"/>
    </row>
    <row r="25" spans="1:22" ht="20.100000000000001" customHeight="1">
      <c r="A25" s="92" t="s">
        <v>10</v>
      </c>
      <c r="B25" s="92"/>
      <c r="C25" s="92"/>
      <c r="D25" s="92"/>
      <c r="E25" s="92"/>
      <c r="F25" s="92"/>
      <c r="G25" s="92"/>
      <c r="H25" s="92"/>
      <c r="I25" s="72"/>
      <c r="J25" s="72"/>
      <c r="K25" s="72"/>
      <c r="L25" s="31" t="str">
        <f>IF(NOT(N27=1),IF(NOT(N29=1),"Compilare A.6",""),IF(NOT(N29=1),"","Attenzione compilare solo un'opzione!"))</f>
        <v>Compilare A.6</v>
      </c>
      <c r="M25" s="58"/>
      <c r="N25" s="72"/>
      <c r="O25" s="63"/>
      <c r="P25" s="72"/>
      <c r="Q25" s="72"/>
    </row>
    <row r="26" spans="1:22" ht="20.100000000000001" customHeight="1">
      <c r="A26" s="72"/>
      <c r="B26" s="72"/>
      <c r="C26" s="72"/>
      <c r="D26" s="72"/>
      <c r="E26" s="72"/>
      <c r="F26" s="72"/>
      <c r="G26" s="72"/>
      <c r="H26" s="72"/>
      <c r="I26" s="72"/>
      <c r="J26" s="72"/>
      <c r="K26" s="72"/>
      <c r="L26" s="37"/>
      <c r="M26" s="35"/>
      <c r="Q26" s="93"/>
    </row>
    <row r="27" spans="1:22" ht="20.100000000000001" customHeight="1">
      <c r="B27" s="94" t="str">
        <f>IF(P23=1,"l'unica sede","tutta l'impresa a livello nazionale")</f>
        <v>tutta l'impresa a livello nazionale</v>
      </c>
      <c r="C27" s="94"/>
      <c r="D27" s="94"/>
      <c r="E27" s="312" t="b">
        <v>0</v>
      </c>
      <c r="H27" s="72" t="s">
        <v>11</v>
      </c>
      <c r="K27" s="312">
        <v>1</v>
      </c>
      <c r="L27" s="31" t="str">
        <f>IF(AND(P23=1,Q23=0),IF(N27=1,IF(O27&gt;0,"","Scegliere Provincia dell'unica sede"),IF(O27&gt;0,"Attenzione A.6!","")),IF(AND(P23=0,Q23=1),IF(N27=1,IF(O27&gt;0,"","Scegliere Provincia della sede principale"),IF(O27&gt;0,"Attenzione A.6!","")),""))</f>
        <v/>
      </c>
      <c r="M27" s="25"/>
      <c r="N27" s="84">
        <f>+IF(E27=TRUE,1,0)</f>
        <v>0</v>
      </c>
      <c r="O27" s="84">
        <f>+IF(NOT(K27=""),VLOOKUP(K27,provincia!A1:C109,3,FALSE),0)</f>
        <v>0</v>
      </c>
      <c r="P27" s="95">
        <f>N27*1</f>
        <v>0</v>
      </c>
      <c r="Q27" s="93"/>
    </row>
    <row r="28" spans="1:22" ht="20.100000000000001" customHeight="1">
      <c r="B28" s="72"/>
      <c r="C28" s="72"/>
      <c r="D28" s="72"/>
      <c r="E28" s="85"/>
      <c r="H28" s="72"/>
      <c r="K28" s="85"/>
      <c r="L28" s="37"/>
      <c r="M28" s="35"/>
      <c r="N28" s="72"/>
      <c r="O28" s="72"/>
      <c r="P28" s="96"/>
      <c r="Q28" s="93"/>
    </row>
    <row r="29" spans="1:22" ht="20.100000000000001" customHeight="1">
      <c r="B29" s="94" t="s">
        <v>12</v>
      </c>
      <c r="C29" s="94"/>
      <c r="D29" s="72"/>
      <c r="E29" s="312" t="b">
        <v>0</v>
      </c>
      <c r="H29" s="299" t="s">
        <v>11</v>
      </c>
      <c r="K29" s="312">
        <v>1</v>
      </c>
      <c r="L29" s="31" t="str">
        <f>IF(OR(AND(N23=1,P29=1),AND(N23=0,O23=0,P29=1)),"Attenzione A.5!",IF(P29=1,IF(O29&gt;"0","","Scegliere Provincia dell'unità locale"),IF(AND(P29=0,O29&gt;"0"),"Attenzione A.6!","")))</f>
        <v/>
      </c>
      <c r="N29" s="84">
        <f>+IF(E29=TRUE,1,0)</f>
        <v>0</v>
      </c>
      <c r="O29" s="84">
        <f>IF(NOT(K29=""),VLOOKUP(K29,provincia!A1:C109,3,FALSE),0)</f>
        <v>0</v>
      </c>
      <c r="P29" s="95">
        <f>N29*1</f>
        <v>0</v>
      </c>
      <c r="Q29" s="93"/>
    </row>
    <row r="30" spans="1:22" ht="20.100000000000001" customHeight="1">
      <c r="P30" s="93"/>
      <c r="Q30" s="93"/>
    </row>
    <row r="31" spans="1:22" s="63" customFormat="1" ht="20.100000000000001" customHeight="1">
      <c r="A31" s="745"/>
      <c r="B31" s="745"/>
      <c r="C31" s="745"/>
      <c r="D31" s="745"/>
      <c r="E31" s="745"/>
      <c r="F31" s="745"/>
      <c r="G31" s="745"/>
      <c r="H31" s="745"/>
      <c r="I31" s="745"/>
      <c r="J31" s="745"/>
      <c r="K31" s="745"/>
      <c r="L31" s="32"/>
      <c r="M31" s="35"/>
      <c r="N31" s="74"/>
      <c r="O31" s="83"/>
    </row>
    <row r="32" spans="1:22" s="98" customFormat="1" ht="20.100000000000001" customHeight="1">
      <c r="A32" s="760" t="s">
        <v>589</v>
      </c>
      <c r="B32" s="760"/>
      <c r="C32" s="760"/>
      <c r="D32" s="760"/>
      <c r="E32" s="760"/>
      <c r="F32" s="760"/>
      <c r="G32" s="760"/>
      <c r="H32" s="760"/>
      <c r="I32" s="760"/>
      <c r="J32" s="760"/>
      <c r="K32" s="760"/>
      <c r="L32" s="33"/>
      <c r="M32" s="64"/>
      <c r="N32" s="97"/>
    </row>
    <row r="33" spans="1:15" s="63" customFormat="1" ht="20.100000000000001" customHeight="1">
      <c r="A33" s="74"/>
      <c r="B33" s="74"/>
      <c r="C33" s="74"/>
      <c r="D33" s="74"/>
      <c r="E33" s="74"/>
      <c r="F33" s="74"/>
      <c r="G33" s="74"/>
      <c r="H33" s="74"/>
      <c r="I33" s="72"/>
      <c r="J33" s="74"/>
      <c r="K33" s="74"/>
      <c r="L33" s="24"/>
      <c r="M33" s="25"/>
      <c r="N33" s="74"/>
      <c r="O33" s="83"/>
    </row>
    <row r="34" spans="1:15" s="63" customFormat="1" ht="20.100000000000001" customHeight="1">
      <c r="A34" s="762" t="s">
        <v>13</v>
      </c>
      <c r="B34" s="762"/>
      <c r="C34" s="762"/>
      <c r="D34" s="762"/>
      <c r="E34" s="762"/>
      <c r="F34" s="762"/>
      <c r="G34" s="762"/>
      <c r="H34" s="762"/>
      <c r="I34" s="762"/>
      <c r="J34" s="762"/>
      <c r="K34" s="762"/>
      <c r="L34" s="24"/>
      <c r="M34" s="25"/>
      <c r="N34" s="72"/>
    </row>
    <row r="35" spans="1:15" s="63" customFormat="1" ht="20.100000000000001" customHeight="1">
      <c r="A35" s="286"/>
      <c r="B35" s="286"/>
      <c r="C35" s="286"/>
      <c r="D35" s="286"/>
      <c r="E35" s="286"/>
      <c r="F35" s="74"/>
      <c r="G35" s="74"/>
      <c r="H35" s="74"/>
      <c r="I35" s="72"/>
      <c r="J35" s="74"/>
      <c r="K35" s="74"/>
      <c r="L35" s="24"/>
      <c r="M35" s="25"/>
      <c r="N35" s="74"/>
      <c r="O35" s="83"/>
    </row>
    <row r="36" spans="1:15" s="63" customFormat="1" ht="20.100000000000001" customHeight="1">
      <c r="A36" s="735"/>
      <c r="B36" s="735"/>
      <c r="C36" s="736"/>
      <c r="D36" s="739" t="s">
        <v>554</v>
      </c>
      <c r="E36" s="739"/>
      <c r="F36" s="739"/>
      <c r="G36" s="739"/>
      <c r="H36" s="739" t="s">
        <v>682</v>
      </c>
      <c r="I36" s="739" t="b">
        <v>0</v>
      </c>
      <c r="J36" s="739"/>
      <c r="K36" s="740" t="b">
        <v>1</v>
      </c>
      <c r="L36" s="24"/>
      <c r="M36" s="25"/>
      <c r="N36" s="72"/>
    </row>
    <row r="37" spans="1:15" s="63" customFormat="1" ht="20.100000000000001" customHeight="1">
      <c r="A37" s="737"/>
      <c r="B37" s="737"/>
      <c r="C37" s="738"/>
      <c r="D37" s="741" t="s">
        <v>14</v>
      </c>
      <c r="E37" s="742"/>
      <c r="F37" s="743" t="s">
        <v>15</v>
      </c>
      <c r="G37" s="743"/>
      <c r="H37" s="741" t="s">
        <v>14</v>
      </c>
      <c r="I37" s="742"/>
      <c r="J37" s="743" t="s">
        <v>15</v>
      </c>
      <c r="K37" s="744"/>
      <c r="L37" s="24"/>
      <c r="M37" s="25"/>
      <c r="N37" s="72"/>
    </row>
    <row r="38" spans="1:15" s="63" customFormat="1" ht="20.100000000000001" customHeight="1">
      <c r="A38" s="758" t="s">
        <v>16</v>
      </c>
      <c r="B38" s="758"/>
      <c r="C38" s="759"/>
      <c r="D38" s="728"/>
      <c r="E38" s="729"/>
      <c r="F38" s="730"/>
      <c r="G38" s="730"/>
      <c r="H38" s="731"/>
      <c r="I38" s="732"/>
      <c r="J38" s="733"/>
      <c r="K38" s="734"/>
      <c r="L38" s="24"/>
      <c r="M38" s="25"/>
      <c r="N38" s="72"/>
    </row>
    <row r="39" spans="1:15" s="63" customFormat="1" ht="20.100000000000001" customHeight="1">
      <c r="A39" s="757" t="s">
        <v>17</v>
      </c>
      <c r="B39" s="757"/>
      <c r="C39" s="757"/>
      <c r="D39" s="753"/>
      <c r="E39" s="754"/>
      <c r="F39" s="755"/>
      <c r="G39" s="755"/>
      <c r="H39" s="753"/>
      <c r="I39" s="754"/>
      <c r="J39" s="755"/>
      <c r="K39" s="756"/>
      <c r="L39" s="24"/>
      <c r="M39" s="25"/>
      <c r="N39" s="72"/>
    </row>
    <row r="40" spans="1:15" s="63" customFormat="1" ht="20.100000000000001" customHeight="1">
      <c r="A40" s="765" t="s">
        <v>384</v>
      </c>
      <c r="B40" s="765"/>
      <c r="C40" s="765"/>
      <c r="D40" s="766">
        <f>+SUM(D38:E39)</f>
        <v>0</v>
      </c>
      <c r="E40" s="767"/>
      <c r="F40" s="768">
        <f>+SUM(F38:G39)</f>
        <v>0</v>
      </c>
      <c r="G40" s="769"/>
      <c r="H40" s="766">
        <f>+SUM(H38:I39)</f>
        <v>0</v>
      </c>
      <c r="I40" s="767"/>
      <c r="J40" s="768">
        <f>+SUM(J38:K39)</f>
        <v>0</v>
      </c>
      <c r="K40" s="774"/>
      <c r="L40" s="24"/>
      <c r="M40" s="25"/>
      <c r="N40" s="72"/>
    </row>
    <row r="41" spans="1:15" s="63" customFormat="1" ht="20.100000000000001" customHeight="1">
      <c r="A41" s="775" t="s">
        <v>18</v>
      </c>
      <c r="B41" s="775"/>
      <c r="C41" s="775"/>
      <c r="D41" s="731"/>
      <c r="E41" s="732"/>
      <c r="F41" s="733"/>
      <c r="G41" s="733"/>
      <c r="H41" s="731"/>
      <c r="I41" s="732"/>
      <c r="J41" s="733"/>
      <c r="K41" s="734"/>
      <c r="L41" s="24"/>
      <c r="M41" s="25"/>
      <c r="N41" s="72"/>
    </row>
    <row r="42" spans="1:15" s="63" customFormat="1" ht="20.100000000000001" customHeight="1">
      <c r="A42" s="780" t="s">
        <v>19</v>
      </c>
      <c r="B42" s="780"/>
      <c r="C42" s="780"/>
      <c r="D42" s="731"/>
      <c r="E42" s="732"/>
      <c r="F42" s="733"/>
      <c r="G42" s="733"/>
      <c r="H42" s="731"/>
      <c r="I42" s="732"/>
      <c r="J42" s="733"/>
      <c r="K42" s="734"/>
      <c r="L42" s="24"/>
      <c r="M42" s="25"/>
      <c r="N42" s="72"/>
    </row>
    <row r="43" spans="1:15" s="63" customFormat="1" ht="20.100000000000001" customHeight="1">
      <c r="A43" s="771" t="s">
        <v>20</v>
      </c>
      <c r="B43" s="771"/>
      <c r="C43" s="771"/>
      <c r="D43" s="763"/>
      <c r="E43" s="764"/>
      <c r="F43" s="773"/>
      <c r="G43" s="773"/>
      <c r="H43" s="763"/>
      <c r="I43" s="764"/>
      <c r="J43" s="773"/>
      <c r="K43" s="784"/>
      <c r="L43" s="28"/>
      <c r="M43" s="28"/>
      <c r="N43" s="72"/>
    </row>
    <row r="44" spans="1:15" s="63" customFormat="1" ht="20.100000000000001" customHeight="1">
      <c r="A44" s="770" t="s">
        <v>386</v>
      </c>
      <c r="B44" s="770"/>
      <c r="C44" s="770"/>
      <c r="D44" s="787">
        <f>D40+SUM(D41:E43)</f>
        <v>0</v>
      </c>
      <c r="E44" s="788"/>
      <c r="F44" s="785">
        <f>F40+SUM(F41:G43)</f>
        <v>0</v>
      </c>
      <c r="G44" s="786"/>
      <c r="H44" s="787">
        <f>H40+SUM(H41:I43)</f>
        <v>0</v>
      </c>
      <c r="I44" s="788"/>
      <c r="J44" s="785">
        <f>J40+SUM(J41:K43)</f>
        <v>0</v>
      </c>
      <c r="K44" s="789"/>
      <c r="L44" s="45"/>
      <c r="M44" s="45"/>
      <c r="N44" s="72"/>
    </row>
    <row r="45" spans="1:15" s="63" customFormat="1" ht="20.100000000000001" customHeight="1">
      <c r="A45" s="74"/>
      <c r="B45" s="74"/>
      <c r="C45" s="74"/>
      <c r="D45" s="74"/>
      <c r="E45" s="74"/>
      <c r="F45" s="74"/>
      <c r="G45" s="74"/>
      <c r="H45" s="74"/>
      <c r="I45" s="72"/>
      <c r="J45" s="74"/>
      <c r="K45" s="74"/>
      <c r="L45" s="25"/>
      <c r="M45" s="25"/>
      <c r="N45" s="74"/>
      <c r="O45" s="83"/>
    </row>
    <row r="46" spans="1:15" s="63" customFormat="1" ht="20.100000000000001" customHeight="1">
      <c r="A46" s="74"/>
      <c r="B46" s="74"/>
      <c r="C46" s="74"/>
      <c r="D46" s="74"/>
      <c r="E46" s="74"/>
      <c r="F46" s="74"/>
      <c r="G46" s="74"/>
      <c r="H46" s="74"/>
      <c r="I46" s="72"/>
      <c r="J46" s="74"/>
      <c r="K46" s="74"/>
      <c r="L46" s="24"/>
      <c r="M46" s="25"/>
      <c r="N46" s="74"/>
      <c r="O46" s="83"/>
    </row>
    <row r="47" spans="1:15" s="63" customFormat="1" ht="20.100000000000001" customHeight="1">
      <c r="A47" s="762"/>
      <c r="B47" s="762"/>
      <c r="C47" s="762"/>
      <c r="D47" s="762"/>
      <c r="E47" s="762"/>
      <c r="F47" s="762"/>
      <c r="G47" s="762"/>
      <c r="H47" s="762"/>
      <c r="I47" s="762"/>
      <c r="J47" s="762"/>
      <c r="K47" s="762"/>
      <c r="L47" s="24"/>
      <c r="M47" s="25"/>
      <c r="N47" s="74"/>
      <c r="O47" s="83"/>
    </row>
    <row r="48" spans="1:15" s="63" customFormat="1" ht="20.100000000000001" customHeight="1">
      <c r="A48" s="762" t="s">
        <v>383</v>
      </c>
      <c r="B48" s="762"/>
      <c r="C48" s="762"/>
      <c r="D48" s="762"/>
      <c r="E48" s="762"/>
      <c r="F48" s="762"/>
      <c r="G48" s="762"/>
      <c r="H48" s="762"/>
      <c r="I48" s="762"/>
      <c r="J48" s="762"/>
      <c r="K48" s="762"/>
      <c r="L48" s="24"/>
      <c r="M48" s="25"/>
      <c r="N48" s="74"/>
      <c r="O48" s="83"/>
    </row>
    <row r="49" spans="1:21" s="63" customFormat="1" ht="20.100000000000001" customHeight="1">
      <c r="A49" s="74"/>
      <c r="B49" s="74"/>
      <c r="C49" s="74"/>
      <c r="D49" s="74"/>
      <c r="E49" s="74"/>
      <c r="F49" s="74"/>
      <c r="G49" s="74"/>
      <c r="H49" s="74"/>
      <c r="I49" s="72"/>
      <c r="J49" s="74"/>
      <c r="K49" s="74"/>
      <c r="L49" s="24"/>
      <c r="M49" s="25"/>
      <c r="N49" s="74"/>
      <c r="O49" s="83"/>
    </row>
    <row r="50" spans="1:21" s="63" customFormat="1" ht="20.100000000000001" customHeight="1">
      <c r="A50" s="772" t="s">
        <v>385</v>
      </c>
      <c r="B50" s="772"/>
      <c r="C50" s="772"/>
      <c r="D50" s="739" t="s">
        <v>554</v>
      </c>
      <c r="E50" s="739"/>
      <c r="F50" s="739"/>
      <c r="G50" s="739"/>
      <c r="H50" s="739" t="s">
        <v>682</v>
      </c>
      <c r="I50" s="739"/>
      <c r="J50" s="739"/>
      <c r="K50" s="740"/>
      <c r="L50" s="24"/>
      <c r="M50" s="25"/>
      <c r="N50" s="72"/>
    </row>
    <row r="51" spans="1:21" s="63" customFormat="1" ht="30.6" customHeight="1">
      <c r="A51" s="772"/>
      <c r="B51" s="772"/>
      <c r="C51" s="772"/>
      <c r="D51" s="99" t="s">
        <v>14</v>
      </c>
      <c r="E51" s="100" t="s">
        <v>21</v>
      </c>
      <c r="F51" s="101" t="s">
        <v>15</v>
      </c>
      <c r="G51" s="102" t="s">
        <v>21</v>
      </c>
      <c r="H51" s="103" t="s">
        <v>14</v>
      </c>
      <c r="I51" s="100" t="s">
        <v>21</v>
      </c>
      <c r="J51" s="101" t="s">
        <v>15</v>
      </c>
      <c r="K51" s="255" t="s">
        <v>21</v>
      </c>
      <c r="L51" s="24"/>
      <c r="M51" s="25"/>
      <c r="N51" s="72"/>
    </row>
    <row r="52" spans="1:21" s="63" customFormat="1" ht="20.100000000000001" customHeight="1">
      <c r="A52" s="104" t="s">
        <v>22</v>
      </c>
      <c r="B52" s="104"/>
      <c r="C52" s="105"/>
      <c r="D52" s="11"/>
      <c r="E52" s="11"/>
      <c r="F52" s="11"/>
      <c r="G52" s="12"/>
      <c r="H52" s="13"/>
      <c r="I52" s="11"/>
      <c r="J52" s="11"/>
      <c r="K52" s="256"/>
      <c r="L52" s="31" t="str">
        <f>IF(D40&gt;0,IF(D57&gt;0,IF(AND(D40=D57,D39=E57),"","Attenzione Maschi 2024 in B.1!"),"Compilare Maschi 2024 in B.2"),IF(AND(D40=D57,D39=E57),"","Attenzione Maschi 2024 in B.1!"))</f>
        <v/>
      </c>
      <c r="M52" s="35"/>
      <c r="N52" s="72"/>
    </row>
    <row r="53" spans="1:21" s="63" customFormat="1" ht="20.100000000000001" customHeight="1">
      <c r="A53" s="104" t="s">
        <v>23</v>
      </c>
      <c r="B53" s="104"/>
      <c r="C53" s="105"/>
      <c r="D53" s="11"/>
      <c r="E53" s="11"/>
      <c r="F53" s="11"/>
      <c r="G53" s="12"/>
      <c r="H53" s="13"/>
      <c r="I53" s="11"/>
      <c r="J53" s="11"/>
      <c r="K53" s="256"/>
      <c r="L53" s="52" t="str">
        <f>IF(F40&gt;0, IF(F57&gt;0,IF(AND(F40=F57,F39=G57),"","Attenzione Femmine 2024 in B.1!"),"Compilare Femmine 2024 in B.2"),IF(AND(F40=F57,F39=G57),"","Attenzione Femmine 2024 in B.1!"))</f>
        <v/>
      </c>
      <c r="M53" s="28"/>
      <c r="N53" s="72"/>
    </row>
    <row r="54" spans="1:21" s="63" customFormat="1" ht="20.100000000000001" customHeight="1">
      <c r="A54" s="104" t="s">
        <v>24</v>
      </c>
      <c r="B54" s="104"/>
      <c r="C54" s="105"/>
      <c r="D54" s="11"/>
      <c r="E54" s="11"/>
      <c r="F54" s="11"/>
      <c r="G54" s="12"/>
      <c r="H54" s="13"/>
      <c r="I54" s="11"/>
      <c r="J54" s="11"/>
      <c r="K54" s="256"/>
      <c r="L54" s="52" t="str">
        <f>IF((D39+F39)&gt;0,IF((E57+G57)&gt;0,IF((E57+G57)=(D39+F39),"","Attenzione part-time 2024 in B.2!"),"Compilare part-time 2024 in B.2"),IF((E57+G57)=(D39+F39),"","Attenzione part-time 2024 in B.2!"))</f>
        <v/>
      </c>
      <c r="M54" s="28"/>
      <c r="N54" s="72"/>
    </row>
    <row r="55" spans="1:21" s="63" customFormat="1" ht="20.100000000000001" customHeight="1">
      <c r="A55" s="104" t="s">
        <v>25</v>
      </c>
      <c r="B55" s="104"/>
      <c r="C55" s="105"/>
      <c r="D55" s="11"/>
      <c r="E55" s="11"/>
      <c r="F55" s="11"/>
      <c r="G55" s="12"/>
      <c r="H55" s="13"/>
      <c r="I55" s="11"/>
      <c r="J55" s="11"/>
      <c r="K55" s="256"/>
      <c r="L55" s="52" t="str">
        <f>IF(H40&gt;0, IF(H57&gt;0,IF(AND(H40=H57,H39=I57),"","Attenzione Maschi 2025 in B.1!"),"Compilare Maschi 2025 in B.2"),IF(AND(H40=H57,H39=I57),"","Attenzione Maschi 2025 in B.1!"))</f>
        <v/>
      </c>
      <c r="M55" s="28"/>
      <c r="N55" s="94"/>
      <c r="O55" s="94"/>
      <c r="P55" s="94"/>
      <c r="Q55" s="94"/>
      <c r="R55" s="94"/>
      <c r="S55" s="94"/>
      <c r="T55" s="94"/>
      <c r="U55" s="94"/>
    </row>
    <row r="56" spans="1:21" s="63" customFormat="1" ht="20.100000000000001" customHeight="1">
      <c r="A56" s="104" t="s">
        <v>26</v>
      </c>
      <c r="B56" s="104"/>
      <c r="C56" s="105"/>
      <c r="D56" s="11"/>
      <c r="E56" s="11"/>
      <c r="F56" s="11"/>
      <c r="G56" s="12"/>
      <c r="H56" s="13"/>
      <c r="I56" s="11"/>
      <c r="J56" s="11"/>
      <c r="K56" s="256"/>
      <c r="L56" s="52" t="str">
        <f>IF(J40&gt;0, IF(J57&gt;0,IF(AND(J40=J57,J39=K57),"","Attenzione Femmine 2025 in B.1!"),"Compilare Femmine 2025 in B.2"),IF(AND(J40=J57,J39=K57),"","Attenzione Femmine 2025 in B.1!"))</f>
        <v/>
      </c>
      <c r="M56" s="28"/>
      <c r="N56" s="72"/>
    </row>
    <row r="57" spans="1:21" s="63" customFormat="1" ht="20.100000000000001" customHeight="1">
      <c r="A57" s="765" t="s">
        <v>384</v>
      </c>
      <c r="B57" s="765"/>
      <c r="C57" s="765"/>
      <c r="D57" s="106">
        <f t="shared" ref="D57:J57" si="0">+SUM(D52:D56)</f>
        <v>0</v>
      </c>
      <c r="E57" s="107">
        <f t="shared" si="0"/>
        <v>0</v>
      </c>
      <c r="F57" s="106">
        <f t="shared" si="0"/>
        <v>0</v>
      </c>
      <c r="G57" s="107">
        <f t="shared" si="0"/>
        <v>0</v>
      </c>
      <c r="H57" s="106">
        <f t="shared" si="0"/>
        <v>0</v>
      </c>
      <c r="I57" s="107">
        <f>+SUM(I52:I56)</f>
        <v>0</v>
      </c>
      <c r="J57" s="106">
        <f t="shared" si="0"/>
        <v>0</v>
      </c>
      <c r="K57" s="257">
        <f>+SUM(K52:K56)</f>
        <v>0</v>
      </c>
      <c r="L57" s="52" t="str">
        <f>IF((H39+J39)&gt;0,IF((I57+K57)&gt;0,IF((I57+K57)=(H39+J39),"","Attenzione part-time 2025 in B.2!"),"Compilare part-time 2025 in B.2"),IF((I57+K57)=(H39+J39),"","Attenzione part-time 2025 in B.2!"))</f>
        <v/>
      </c>
      <c r="M57" s="28"/>
      <c r="N57" s="72"/>
    </row>
    <row r="58" spans="1:21" ht="20.100000000000001" customHeight="1"/>
    <row r="59" spans="1:21" s="110" customFormat="1" ht="20.100000000000001" customHeight="1">
      <c r="A59" s="762" t="s">
        <v>683</v>
      </c>
      <c r="B59" s="762"/>
      <c r="C59" s="762"/>
      <c r="D59" s="762"/>
      <c r="E59" s="762"/>
      <c r="F59" s="762"/>
      <c r="G59" s="762"/>
      <c r="H59" s="762"/>
      <c r="I59" s="762"/>
      <c r="J59" s="762"/>
      <c r="K59" s="762"/>
      <c r="L59" s="34"/>
      <c r="M59" s="25"/>
      <c r="N59" s="108"/>
      <c r="O59" s="109"/>
    </row>
    <row r="60" spans="1:21" s="295" customFormat="1" ht="27" customHeight="1">
      <c r="A60" s="372" t="s">
        <v>451</v>
      </c>
      <c r="B60" s="371"/>
      <c r="C60" s="371"/>
      <c r="D60" s="371"/>
      <c r="E60" s="371"/>
      <c r="F60" s="371"/>
      <c r="G60" s="371"/>
      <c r="H60" s="371"/>
      <c r="I60" s="371"/>
      <c r="J60" s="371"/>
      <c r="K60" s="371"/>
      <c r="L60" s="371"/>
      <c r="M60" s="62"/>
      <c r="N60" s="296"/>
      <c r="P60" s="296"/>
      <c r="Q60" s="296"/>
      <c r="R60" s="296"/>
    </row>
    <row r="61" spans="1:21" s="111" customFormat="1" ht="20.100000000000001" customHeight="1">
      <c r="B61" s="87" t="s">
        <v>380</v>
      </c>
      <c r="C61" s="112"/>
      <c r="D61" s="112"/>
      <c r="E61" s="112"/>
      <c r="F61" s="112"/>
      <c r="G61" s="112"/>
      <c r="H61" s="112"/>
      <c r="I61" s="781"/>
      <c r="J61" s="782"/>
      <c r="K61" s="113"/>
      <c r="L61" s="679" t="str">
        <f>IF((I61+I63)&gt;0, IF((H44+J44-D44-F44)=(I61-I63),"","Attenzione: dati non coerenti con variazione tra 31.12.2024 e 31.12.2025 del totale dipendenti ricavabile da B.1"),"")</f>
        <v/>
      </c>
      <c r="M61" s="30"/>
      <c r="N61" s="114"/>
      <c r="O61" s="114"/>
      <c r="P61" s="114"/>
      <c r="Q61" s="114"/>
      <c r="R61" s="114"/>
    </row>
    <row r="62" spans="1:21" s="111" customFormat="1" ht="20.100000000000001" customHeight="1">
      <c r="B62" s="87"/>
      <c r="C62" s="112"/>
      <c r="D62" s="112"/>
      <c r="E62" s="112"/>
      <c r="F62" s="112"/>
      <c r="G62" s="112"/>
      <c r="H62" s="112"/>
      <c r="I62" s="115"/>
      <c r="J62" s="115"/>
      <c r="K62" s="113"/>
      <c r="L62" s="679"/>
      <c r="M62" s="30"/>
      <c r="N62" s="114"/>
      <c r="O62" s="114"/>
      <c r="P62" s="114"/>
      <c r="Q62" s="114"/>
      <c r="R62" s="114"/>
    </row>
    <row r="63" spans="1:21" s="111" customFormat="1" ht="20.100000000000001" customHeight="1">
      <c r="B63" s="87" t="s">
        <v>450</v>
      </c>
      <c r="C63" s="116"/>
      <c r="D63" s="116"/>
      <c r="E63" s="116"/>
      <c r="F63" s="116"/>
      <c r="G63" s="116"/>
      <c r="H63" s="116"/>
      <c r="I63" s="781"/>
      <c r="J63" s="782"/>
      <c r="L63" s="679"/>
      <c r="M63" s="28"/>
      <c r="N63" s="114"/>
      <c r="P63" s="114"/>
      <c r="Q63" s="114"/>
      <c r="R63" s="114"/>
    </row>
    <row r="64" spans="1:21" s="111" customFormat="1" ht="20.100000000000001" customHeight="1">
      <c r="A64" s="120"/>
      <c r="B64" s="119"/>
      <c r="C64" s="250"/>
      <c r="D64" s="116"/>
      <c r="E64" s="116"/>
      <c r="F64" s="116"/>
      <c r="G64" s="116"/>
      <c r="L64" s="44"/>
      <c r="M64" s="44"/>
      <c r="N64" s="114"/>
      <c r="O64" s="118"/>
      <c r="P64" s="114"/>
      <c r="Q64" s="114"/>
      <c r="R64" s="114"/>
    </row>
    <row r="65" spans="1:20" s="111" customFormat="1" ht="20.100000000000001" customHeight="1">
      <c r="B65" s="297" t="s">
        <v>467</v>
      </c>
      <c r="C65" s="234" t="s">
        <v>387</v>
      </c>
      <c r="D65" s="116"/>
      <c r="E65" s="116"/>
      <c r="F65" s="116"/>
      <c r="G65" s="116"/>
      <c r="H65" s="116"/>
      <c r="I65" s="776"/>
      <c r="J65" s="777"/>
      <c r="L65" s="679" t="str">
        <f>IF(OR(I61+I63&gt;0,I65+I66&gt;0), IF(AND(I65&lt;=I63,I66&lt;=I63,I65+I66&lt;=I63),"","Attenzione: dati non coerenti con dipendenti cessati"),"")</f>
        <v/>
      </c>
      <c r="M65" s="44"/>
      <c r="N65" s="114"/>
      <c r="O65" s="118"/>
      <c r="P65" s="114"/>
      <c r="Q65" s="114"/>
      <c r="R65" s="114"/>
    </row>
    <row r="66" spans="1:20" s="111" customFormat="1" ht="20.100000000000001" customHeight="1">
      <c r="B66" s="119"/>
      <c r="C66" s="234" t="s">
        <v>462</v>
      </c>
      <c r="D66" s="116"/>
      <c r="E66" s="116"/>
      <c r="F66" s="30"/>
      <c r="G66" s="116"/>
      <c r="H66" s="116"/>
      <c r="I66" s="776"/>
      <c r="J66" s="777"/>
      <c r="L66" s="679"/>
      <c r="M66" s="44"/>
      <c r="N66" s="114"/>
      <c r="O66" s="118"/>
      <c r="P66" s="114"/>
      <c r="Q66" s="114"/>
      <c r="R66" s="114"/>
    </row>
    <row r="67" spans="1:20" s="111" customFormat="1" ht="20.100000000000001" customHeight="1">
      <c r="B67" s="121"/>
      <c r="C67" s="30"/>
      <c r="D67" s="30"/>
      <c r="E67" s="30"/>
      <c r="F67" s="30"/>
      <c r="G67" s="30"/>
      <c r="H67" s="30"/>
      <c r="I67" s="122"/>
      <c r="J67" s="123"/>
      <c r="L67" s="36"/>
      <c r="M67" s="36"/>
      <c r="T67" s="118"/>
    </row>
    <row r="68" spans="1:20" s="111" customFormat="1" ht="20.100000000000001" customHeight="1">
      <c r="A68" s="783" t="s">
        <v>684</v>
      </c>
      <c r="B68" s="783"/>
      <c r="C68" s="783"/>
      <c r="D68" s="783"/>
      <c r="E68" s="783"/>
      <c r="F68" s="783"/>
      <c r="G68" s="783"/>
      <c r="H68" s="121"/>
      <c r="I68" s="293" t="str">
        <f>IF(ISERROR((I61+I63)/(D44+F44)),"",(I61+I63)/(D44+F44))</f>
        <v/>
      </c>
      <c r="L68" s="30"/>
      <c r="M68" s="30"/>
      <c r="N68" s="114"/>
      <c r="O68" s="114"/>
      <c r="P68" s="114"/>
      <c r="Q68" s="114"/>
      <c r="R68" s="114"/>
    </row>
    <row r="69" spans="1:20" s="111" customFormat="1" ht="20.100000000000001" customHeight="1">
      <c r="A69" s="124"/>
      <c r="B69" s="125"/>
      <c r="C69" s="30"/>
      <c r="D69" s="126"/>
      <c r="E69" s="125"/>
      <c r="F69" s="125"/>
      <c r="G69" s="121"/>
      <c r="H69" s="121"/>
      <c r="I69" s="121"/>
      <c r="L69" s="30"/>
      <c r="M69" s="30"/>
      <c r="N69" s="114"/>
      <c r="O69" s="114"/>
      <c r="P69" s="114"/>
      <c r="Q69" s="114"/>
      <c r="R69" s="114"/>
    </row>
    <row r="70" spans="1:20" ht="20.100000000000001" customHeight="1">
      <c r="A70" s="86" t="s">
        <v>848</v>
      </c>
      <c r="B70" s="86"/>
      <c r="C70" s="86"/>
      <c r="D70" s="86"/>
      <c r="E70" s="86"/>
      <c r="H70" s="379"/>
      <c r="J70" s="397"/>
      <c r="K70" s="679" t="str">
        <f>IF(H70&gt;H44+J44,"Attenzione: i dipendenti indicati superano il totale dei dipendenti indicati in B.1"&amp;" ("&amp;H44+J44&amp;")",IF(AND(H70&gt;0,H70+H83&gt;H44+J44),"Attenzione: la somma di over-60 (B.4) e under-30 (B.6) supera il totale dei dipendenti indicati in B.1"&amp;" (pari a "&amp;H44+J44&amp;")",""))</f>
        <v/>
      </c>
      <c r="L70" s="679"/>
      <c r="M70" s="322"/>
      <c r="N70" s="397"/>
      <c r="O70" s="397"/>
    </row>
    <row r="71" spans="1:20" ht="20.100000000000001" customHeight="1">
      <c r="A71" s="397" t="s">
        <v>787</v>
      </c>
      <c r="C71" s="86"/>
      <c r="D71" s="86"/>
      <c r="E71" s="86"/>
      <c r="F71" s="86"/>
      <c r="H71" s="293" t="str">
        <f>IF(ISERROR(H70/SUM(H44:K44)),"",H70/SUM(H44:K44))</f>
        <v/>
      </c>
      <c r="I71" s="86"/>
      <c r="J71" s="86"/>
      <c r="K71" s="679"/>
      <c r="L71" s="679"/>
      <c r="M71" s="322"/>
    </row>
    <row r="72" spans="1:20" ht="20.100000000000001" customHeight="1">
      <c r="A72" s="397"/>
      <c r="C72" s="86"/>
      <c r="D72" s="86"/>
      <c r="E72" s="86"/>
      <c r="F72" s="86"/>
      <c r="G72" s="86"/>
      <c r="H72" s="86"/>
      <c r="I72" s="86"/>
      <c r="J72" s="86"/>
      <c r="K72" s="86"/>
      <c r="M72" s="47"/>
    </row>
    <row r="73" spans="1:20" ht="21" customHeight="1">
      <c r="A73" s="86" t="s">
        <v>1098</v>
      </c>
      <c r="B73" s="398"/>
      <c r="C73" s="69"/>
      <c r="D73" s="69"/>
      <c r="E73" s="69"/>
      <c r="F73" s="69"/>
      <c r="G73" s="69"/>
      <c r="H73" s="69"/>
      <c r="I73" s="69"/>
      <c r="J73" s="69"/>
      <c r="K73" s="485"/>
      <c r="M73" s="47"/>
      <c r="N73" s="181"/>
      <c r="P73" s="183"/>
      <c r="Q73" s="93"/>
    </row>
    <row r="74" spans="1:20" ht="21" customHeight="1">
      <c r="A74" s="470"/>
      <c r="B74" s="368" t="s">
        <v>781</v>
      </c>
      <c r="C74" s="368"/>
      <c r="D74" s="368"/>
      <c r="E74" s="368"/>
      <c r="F74" s="368"/>
      <c r="G74" s="368"/>
      <c r="H74" s="368"/>
      <c r="I74" s="368"/>
      <c r="J74" s="368"/>
      <c r="K74" s="317" t="b">
        <v>0</v>
      </c>
      <c r="M74" s="47"/>
      <c r="N74" s="181" t="str">
        <f t="shared" ref="N74:N80" si="1">+IF(K74=TRUE,"1","0")</f>
        <v>0</v>
      </c>
      <c r="P74" s="182">
        <f t="shared" ref="P74:P80" si="2">N74*1</f>
        <v>0</v>
      </c>
    </row>
    <row r="75" spans="1:20" ht="21" customHeight="1">
      <c r="A75" s="470"/>
      <c r="B75" s="368" t="s">
        <v>712</v>
      </c>
      <c r="C75" s="368"/>
      <c r="D75" s="368"/>
      <c r="E75" s="368"/>
      <c r="F75" s="368"/>
      <c r="G75" s="368"/>
      <c r="H75" s="368"/>
      <c r="I75" s="368"/>
      <c r="J75" s="368"/>
      <c r="K75" s="317" t="b">
        <v>0</v>
      </c>
      <c r="L75" s="43"/>
      <c r="M75" s="47"/>
      <c r="N75" s="181" t="str">
        <f t="shared" si="1"/>
        <v>0</v>
      </c>
      <c r="P75" s="182">
        <f t="shared" si="2"/>
        <v>0</v>
      </c>
    </row>
    <row r="76" spans="1:20" ht="21" customHeight="1">
      <c r="A76" s="470"/>
      <c r="B76" s="368" t="s">
        <v>704</v>
      </c>
      <c r="C76" s="368"/>
      <c r="D76" s="368"/>
      <c r="E76" s="368"/>
      <c r="F76" s="368"/>
      <c r="G76" s="368"/>
      <c r="H76" s="368"/>
      <c r="I76" s="368"/>
      <c r="J76" s="368"/>
      <c r="K76" s="317" t="b">
        <v>0</v>
      </c>
      <c r="M76" s="47"/>
      <c r="N76" s="181" t="str">
        <f t="shared" si="1"/>
        <v>0</v>
      </c>
      <c r="P76" s="182">
        <f t="shared" si="2"/>
        <v>0</v>
      </c>
    </row>
    <row r="77" spans="1:20" ht="21" customHeight="1">
      <c r="A77" s="470"/>
      <c r="B77" s="368" t="s">
        <v>708</v>
      </c>
      <c r="C77" s="368"/>
      <c r="D77" s="368"/>
      <c r="E77" s="368"/>
      <c r="F77" s="368"/>
      <c r="G77" s="368"/>
      <c r="H77" s="368"/>
      <c r="I77" s="368"/>
      <c r="J77" s="368"/>
      <c r="K77" s="317" t="b">
        <v>0</v>
      </c>
      <c r="L77" s="679" t="str">
        <f>IF(AND(H70=0,SUM(P74:P81)&gt;0),"Indicare il numero di dipendenti over-60 in B.4","")</f>
        <v/>
      </c>
      <c r="M77" s="43"/>
      <c r="N77" s="181" t="str">
        <f t="shared" si="1"/>
        <v>0</v>
      </c>
      <c r="O77" s="76"/>
      <c r="P77" s="182">
        <f t="shared" si="2"/>
        <v>0</v>
      </c>
      <c r="Q77" s="96"/>
    </row>
    <row r="78" spans="1:20" ht="21" customHeight="1">
      <c r="A78" s="470"/>
      <c r="B78" s="368" t="s">
        <v>783</v>
      </c>
      <c r="C78" s="368"/>
      <c r="D78" s="368"/>
      <c r="E78" s="368"/>
      <c r="F78" s="368"/>
      <c r="G78" s="368"/>
      <c r="H78" s="368"/>
      <c r="I78" s="368"/>
      <c r="J78" s="368"/>
      <c r="K78" s="317" t="b">
        <v>0</v>
      </c>
      <c r="L78" s="679"/>
      <c r="M78" s="43"/>
      <c r="N78" s="181" t="str">
        <f t="shared" si="1"/>
        <v>0</v>
      </c>
      <c r="P78" s="182">
        <f t="shared" si="2"/>
        <v>0</v>
      </c>
      <c r="Q78" s="93"/>
    </row>
    <row r="79" spans="1:20" ht="21" customHeight="1">
      <c r="A79" s="470"/>
      <c r="B79" s="368" t="s">
        <v>705</v>
      </c>
      <c r="C79" s="368"/>
      <c r="D79" s="368"/>
      <c r="E79" s="368"/>
      <c r="F79" s="368"/>
      <c r="G79" s="368"/>
      <c r="H79" s="368"/>
      <c r="I79" s="368"/>
      <c r="J79" s="368"/>
      <c r="K79" s="317" t="b">
        <v>0</v>
      </c>
      <c r="M79" s="47"/>
      <c r="N79" s="181" t="str">
        <f t="shared" si="1"/>
        <v>0</v>
      </c>
      <c r="P79" s="182">
        <f t="shared" si="2"/>
        <v>0</v>
      </c>
    </row>
    <row r="80" spans="1:20" ht="21" customHeight="1">
      <c r="A80" s="470"/>
      <c r="B80" s="368" t="s">
        <v>702</v>
      </c>
      <c r="C80" s="368"/>
      <c r="D80" s="368"/>
      <c r="E80" s="368"/>
      <c r="F80" s="368"/>
      <c r="G80" s="368"/>
      <c r="H80" s="368"/>
      <c r="I80" s="368"/>
      <c r="J80" s="368"/>
      <c r="K80" s="317" t="b">
        <v>0</v>
      </c>
      <c r="M80" s="47"/>
      <c r="N80" s="181" t="str">
        <f t="shared" si="1"/>
        <v>0</v>
      </c>
      <c r="O80" s="181"/>
      <c r="P80" s="182">
        <f t="shared" si="2"/>
        <v>0</v>
      </c>
    </row>
    <row r="81" spans="1:21" ht="36" customHeight="1">
      <c r="A81" s="470"/>
      <c r="B81" s="678" t="s">
        <v>786</v>
      </c>
      <c r="C81" s="678"/>
      <c r="D81" s="678"/>
      <c r="E81" s="678"/>
      <c r="F81" s="678"/>
      <c r="G81" s="678"/>
      <c r="H81" s="678"/>
      <c r="I81" s="678"/>
      <c r="J81" s="678"/>
      <c r="K81" s="317" t="b">
        <v>0</v>
      </c>
      <c r="M81" s="47"/>
      <c r="N81" s="181" t="str">
        <f t="shared" ref="N81" si="3">+IF(K81=TRUE,"1","0")</f>
        <v>0</v>
      </c>
      <c r="O81" s="69"/>
      <c r="P81" s="182">
        <f t="shared" ref="P81" si="4">N81*1</f>
        <v>0</v>
      </c>
    </row>
    <row r="82" spans="1:21" ht="26.45" customHeight="1">
      <c r="A82" s="69"/>
      <c r="B82" s="486"/>
      <c r="C82" s="236"/>
      <c r="D82" s="486"/>
      <c r="E82" s="84"/>
      <c r="F82" s="115"/>
      <c r="G82" s="115"/>
      <c r="K82" s="55"/>
      <c r="L82" s="55"/>
      <c r="M82" s="55"/>
      <c r="N82" s="76"/>
      <c r="O82" s="76"/>
      <c r="P82" s="96"/>
      <c r="Q82" s="96"/>
    </row>
    <row r="83" spans="1:21" s="111" customFormat="1" ht="23.45" customHeight="1">
      <c r="A83" s="86" t="s">
        <v>933</v>
      </c>
      <c r="B83" s="121"/>
      <c r="C83" s="121"/>
      <c r="E83" s="121"/>
      <c r="H83" s="379"/>
      <c r="J83" s="397"/>
      <c r="K83" s="679" t="str">
        <f>IF(H83&gt;H44+J44,"Attenzione: i dipendenti indicati superano il totale dei dipendenti indicati in B.1"&amp;" ("&amp;H44+J44&amp;")",IF(AND(H83&gt;0,H70+H83&gt;H44+J44),"Attenzione: la somma di over-60 (B.4) e under-30 (B.6) supera il totale dei dipendenti indicati in B.1"&amp;" (pari a "&amp;H44+J44&amp;")",""))</f>
        <v/>
      </c>
      <c r="L83" s="679"/>
      <c r="M83" s="397"/>
      <c r="N83" s="397"/>
      <c r="O83" s="397"/>
      <c r="P83" s="114"/>
      <c r="Q83" s="114"/>
      <c r="R83" s="114"/>
    </row>
    <row r="84" spans="1:21" s="111" customFormat="1" ht="23.45" customHeight="1">
      <c r="A84" s="397" t="s">
        <v>788</v>
      </c>
      <c r="B84" s="121"/>
      <c r="C84" s="121"/>
      <c r="E84" s="121"/>
      <c r="H84" s="293" t="str">
        <f>IF(ISERROR(H83/SUM(H44:K44)),"",H83/SUM(H44:K44))</f>
        <v/>
      </c>
      <c r="I84" s="395"/>
      <c r="J84" s="395"/>
      <c r="K84" s="679"/>
      <c r="L84" s="679"/>
      <c r="M84" s="395"/>
      <c r="N84" s="395"/>
      <c r="O84" s="395"/>
      <c r="P84" s="114"/>
      <c r="Q84" s="114"/>
      <c r="R84" s="114"/>
    </row>
    <row r="85" spans="1:21" ht="20.100000000000001" customHeight="1">
      <c r="A85" s="397"/>
      <c r="C85" s="86"/>
      <c r="D85" s="86"/>
      <c r="E85" s="86"/>
      <c r="F85" s="86"/>
      <c r="G85" s="86"/>
      <c r="H85" s="86"/>
      <c r="I85" s="86"/>
      <c r="J85" s="86"/>
      <c r="K85" s="86"/>
      <c r="M85" s="47"/>
    </row>
    <row r="86" spans="1:21" s="36" customFormat="1" ht="20.100000000000001" customHeight="1">
      <c r="A86" s="86" t="s">
        <v>1097</v>
      </c>
      <c r="J86" s="128"/>
      <c r="L86" s="40"/>
      <c r="M86" s="40"/>
      <c r="Q86" s="84"/>
      <c r="R86" s="30"/>
    </row>
    <row r="87" spans="1:21" s="36" customFormat="1" ht="20.100000000000001" customHeight="1">
      <c r="A87" s="86"/>
      <c r="B87" s="386" t="s">
        <v>927</v>
      </c>
      <c r="C87" s="368"/>
      <c r="D87" s="368"/>
      <c r="E87" s="368"/>
      <c r="F87" s="368"/>
      <c r="G87" s="368"/>
      <c r="H87" s="368"/>
      <c r="I87" s="368"/>
      <c r="J87" s="368"/>
      <c r="K87" s="317" t="b">
        <v>0</v>
      </c>
      <c r="M87" s="40"/>
      <c r="N87" s="181" t="str">
        <f>+IF(K87=TRUE,"1","0")</f>
        <v>0</v>
      </c>
      <c r="O87" s="181"/>
      <c r="P87" s="182">
        <f>N87*1</f>
        <v>0</v>
      </c>
      <c r="Q87" s="84"/>
      <c r="R87" s="30"/>
    </row>
    <row r="88" spans="1:21" s="36" customFormat="1" ht="22.35" customHeight="1">
      <c r="A88" s="470"/>
      <c r="B88" s="386" t="s">
        <v>706</v>
      </c>
      <c r="C88" s="368"/>
      <c r="D88" s="368"/>
      <c r="E88" s="368"/>
      <c r="F88" s="368"/>
      <c r="G88" s="368"/>
      <c r="H88" s="368"/>
      <c r="I88" s="368"/>
      <c r="J88" s="368"/>
      <c r="K88" s="317" t="b">
        <v>0</v>
      </c>
      <c r="L88" s="43"/>
      <c r="M88" s="40"/>
      <c r="N88" s="181" t="str">
        <f>+IF(K88=TRUE,"1","0")</f>
        <v>0</v>
      </c>
      <c r="O88" s="181"/>
      <c r="P88" s="182">
        <f>N88*1</f>
        <v>0</v>
      </c>
      <c r="Q88" s="84"/>
      <c r="R88" s="30"/>
    </row>
    <row r="89" spans="1:21" s="36" customFormat="1" ht="22.35" customHeight="1">
      <c r="A89" s="470"/>
      <c r="B89" s="368" t="s">
        <v>699</v>
      </c>
      <c r="C89" s="368"/>
      <c r="D89" s="368"/>
      <c r="E89" s="368"/>
      <c r="F89" s="368"/>
      <c r="G89" s="368"/>
      <c r="H89" s="368"/>
      <c r="I89" s="368"/>
      <c r="J89" s="368"/>
      <c r="K89" s="317" t="b">
        <v>0</v>
      </c>
      <c r="M89" s="40"/>
      <c r="N89" s="181" t="str">
        <f>+IF(K89=TRUE,"1","0")</f>
        <v>0</v>
      </c>
      <c r="O89" s="47"/>
      <c r="P89" s="182">
        <f>N89*1</f>
        <v>0</v>
      </c>
      <c r="Q89" s="84"/>
      <c r="R89" s="30"/>
    </row>
    <row r="90" spans="1:21" s="111" customFormat="1" ht="22.35" customHeight="1">
      <c r="A90" s="470"/>
      <c r="B90" s="368" t="s">
        <v>782</v>
      </c>
      <c r="C90" s="368"/>
      <c r="D90" s="368"/>
      <c r="E90" s="368"/>
      <c r="F90" s="368"/>
      <c r="G90" s="368"/>
      <c r="H90" s="368"/>
      <c r="I90" s="368"/>
      <c r="J90" s="368"/>
      <c r="K90" s="317" t="b">
        <v>0</v>
      </c>
      <c r="L90" s="679" t="str">
        <f>IF(AND(H83=0,SUM(P87:P94)&gt;0),"Indicare il numero di dipendenti under-30 in B.6","")</f>
        <v/>
      </c>
      <c r="M90" s="30"/>
      <c r="N90" s="181" t="str">
        <f>+IF(K90=TRUE,"1","0")</f>
        <v>0</v>
      </c>
      <c r="O90" s="47"/>
      <c r="P90" s="182">
        <f>N90*1</f>
        <v>0</v>
      </c>
      <c r="Q90" s="375"/>
      <c r="R90" s="114"/>
    </row>
    <row r="91" spans="1:21" s="36" customFormat="1" ht="22.35" customHeight="1">
      <c r="A91" s="470"/>
      <c r="B91" s="368" t="s">
        <v>698</v>
      </c>
      <c r="C91" s="368"/>
      <c r="D91" s="368"/>
      <c r="E91" s="368"/>
      <c r="F91" s="368"/>
      <c r="G91" s="368"/>
      <c r="H91" s="368"/>
      <c r="I91" s="368"/>
      <c r="J91" s="368"/>
      <c r="K91" s="317" t="b">
        <v>0</v>
      </c>
      <c r="L91" s="679"/>
      <c r="M91" s="40"/>
      <c r="N91" s="181" t="str">
        <f t="shared" ref="N91" si="5">+IF(K91=TRUE,"1","0")</f>
        <v>0</v>
      </c>
      <c r="O91" s="69"/>
      <c r="P91" s="182">
        <f t="shared" ref="P91" si="6">N91*1</f>
        <v>0</v>
      </c>
      <c r="Q91" s="84"/>
      <c r="R91" s="30"/>
    </row>
    <row r="92" spans="1:21" s="36" customFormat="1" ht="22.35" customHeight="1">
      <c r="A92" s="470"/>
      <c r="B92" s="368" t="s">
        <v>700</v>
      </c>
      <c r="C92" s="368"/>
      <c r="D92" s="368"/>
      <c r="E92" s="368"/>
      <c r="F92" s="368"/>
      <c r="G92" s="368"/>
      <c r="H92" s="368"/>
      <c r="I92" s="368"/>
      <c r="J92" s="368"/>
      <c r="K92" s="317" t="b">
        <v>0</v>
      </c>
      <c r="M92" s="40"/>
      <c r="N92" s="181" t="str">
        <f>+IF(K92=TRUE,"1","0")</f>
        <v>0</v>
      </c>
      <c r="O92" s="181"/>
      <c r="P92" s="182">
        <f>N92*1</f>
        <v>0</v>
      </c>
      <c r="Q92" s="84"/>
      <c r="R92" s="30"/>
    </row>
    <row r="93" spans="1:21" s="111" customFormat="1" ht="34.5" customHeight="1">
      <c r="A93" s="72"/>
      <c r="B93" s="680" t="s">
        <v>928</v>
      </c>
      <c r="C93" s="680"/>
      <c r="D93" s="680"/>
      <c r="E93" s="680"/>
      <c r="F93" s="680"/>
      <c r="G93" s="680"/>
      <c r="H93" s="680"/>
      <c r="I93" s="680"/>
      <c r="J93" s="471"/>
      <c r="K93" s="317" t="b">
        <v>0</v>
      </c>
      <c r="L93" s="39"/>
      <c r="M93" s="30"/>
      <c r="N93" s="181" t="str">
        <f>+IF(K93=TRUE,"1","0")</f>
        <v>0</v>
      </c>
      <c r="O93" s="47"/>
      <c r="P93" s="182">
        <f>N93*1</f>
        <v>0</v>
      </c>
      <c r="Q93" s="188"/>
      <c r="R93" s="114"/>
    </row>
    <row r="94" spans="1:21" s="112" customFormat="1" ht="20.100000000000001" customHeight="1">
      <c r="A94" s="86"/>
      <c r="B94" s="495" t="s">
        <v>697</v>
      </c>
      <c r="C94" s="378"/>
      <c r="D94" s="488"/>
      <c r="E94" s="378"/>
      <c r="F94" s="378"/>
      <c r="G94" s="378"/>
      <c r="H94" s="378"/>
      <c r="I94" s="378"/>
      <c r="J94" s="378"/>
      <c r="K94" s="317" t="b">
        <v>0</v>
      </c>
      <c r="L94" s="366"/>
      <c r="M94" s="116"/>
      <c r="N94" s="181" t="str">
        <f>+IF(K94=TRUE,"1","0")</f>
        <v>0</v>
      </c>
      <c r="O94" s="47"/>
      <c r="P94" s="182">
        <f>N94*1</f>
        <v>0</v>
      </c>
      <c r="Q94" s="84"/>
      <c r="R94" s="84"/>
      <c r="S94" s="84"/>
      <c r="T94" s="84"/>
      <c r="U94" s="84"/>
    </row>
    <row r="95" spans="1:21" s="111" customFormat="1" ht="20.100000000000001" customHeight="1">
      <c r="B95" s="121"/>
      <c r="E95" s="130"/>
      <c r="F95" s="123"/>
      <c r="G95" s="123"/>
      <c r="L95" s="36"/>
      <c r="M95" s="65"/>
      <c r="N95" s="87"/>
      <c r="O95" s="76"/>
      <c r="P95" s="72"/>
      <c r="Q95" s="72"/>
      <c r="R95" s="114"/>
    </row>
    <row r="96" spans="1:21" s="110" customFormat="1" ht="20.100000000000001" customHeight="1">
      <c r="A96" s="682" t="s">
        <v>588</v>
      </c>
      <c r="B96" s="682"/>
      <c r="C96" s="682"/>
      <c r="D96" s="682"/>
      <c r="E96" s="682"/>
      <c r="F96" s="682"/>
      <c r="G96" s="682"/>
      <c r="H96" s="682"/>
      <c r="I96" s="682"/>
      <c r="J96" s="682"/>
      <c r="K96" s="682"/>
      <c r="L96" s="24"/>
      <c r="M96" s="25"/>
    </row>
    <row r="97" spans="1:30" s="132" customFormat="1" ht="20.100000000000001" customHeight="1">
      <c r="A97" s="808" t="s">
        <v>453</v>
      </c>
      <c r="B97" s="808"/>
      <c r="C97" s="808"/>
      <c r="D97" s="808"/>
      <c r="E97" s="808"/>
      <c r="F97" s="808"/>
      <c r="G97" s="808"/>
      <c r="H97" s="808"/>
      <c r="I97" s="808"/>
      <c r="J97" s="808"/>
      <c r="K97" s="808"/>
      <c r="L97" s="51"/>
      <c r="M97" s="66"/>
      <c r="N97" s="48"/>
      <c r="O97" s="48"/>
      <c r="P97" s="48"/>
      <c r="Q97" s="48"/>
      <c r="R97" s="48"/>
      <c r="S97" s="48"/>
      <c r="T97" s="48"/>
      <c r="U97" s="48"/>
      <c r="V97" s="48"/>
      <c r="W97" s="48"/>
      <c r="X97" s="48"/>
    </row>
    <row r="98" spans="1:30" s="132" customFormat="1" ht="9.75" customHeight="1">
      <c r="A98" s="133"/>
      <c r="B98" s="133"/>
      <c r="C98" s="133"/>
      <c r="D98" s="133"/>
      <c r="E98" s="133"/>
      <c r="F98" s="133"/>
      <c r="G98" s="133"/>
      <c r="H98" s="133"/>
      <c r="I98" s="134"/>
      <c r="J98" s="133"/>
      <c r="K98" s="133"/>
      <c r="L98" s="51"/>
      <c r="M98" s="66"/>
      <c r="N98" s="69"/>
      <c r="O98" s="69"/>
      <c r="P98" s="69"/>
      <c r="Q98" s="69"/>
      <c r="R98" s="69"/>
      <c r="S98" s="69"/>
      <c r="T98" s="69"/>
      <c r="U98" s="48"/>
      <c r="V98" s="48"/>
      <c r="W98" s="48"/>
      <c r="X98" s="48"/>
    </row>
    <row r="99" spans="1:30" s="110" customFormat="1" ht="20.100000000000001" customHeight="1">
      <c r="A99" s="247" t="s">
        <v>452</v>
      </c>
      <c r="B99" s="135"/>
      <c r="C99" s="135"/>
      <c r="D99" s="135"/>
      <c r="E99" s="135"/>
      <c r="F99" s="135"/>
      <c r="G99" s="135"/>
      <c r="H99" s="135"/>
      <c r="I99" s="69"/>
      <c r="J99" s="135"/>
      <c r="K99" s="135"/>
      <c r="L99" s="24"/>
      <c r="M99" s="46"/>
      <c r="N99" s="135"/>
      <c r="O99" s="136"/>
      <c r="P99" s="69"/>
      <c r="Q99" s="69"/>
      <c r="R99" s="69"/>
      <c r="S99" s="69"/>
      <c r="T99" s="69"/>
      <c r="U99" s="69"/>
      <c r="V99" s="69"/>
      <c r="W99" s="69"/>
      <c r="X99" s="69"/>
    </row>
    <row r="100" spans="1:30" s="110" customFormat="1" ht="33" customHeight="1">
      <c r="A100" s="820"/>
      <c r="B100" s="820"/>
      <c r="C100" s="820"/>
      <c r="D100" s="820"/>
      <c r="E100" s="820"/>
      <c r="F100" s="820"/>
      <c r="G100" s="820"/>
      <c r="H100" s="821" t="s">
        <v>27</v>
      </c>
      <c r="I100" s="821"/>
      <c r="J100" s="804" t="s">
        <v>26</v>
      </c>
      <c r="K100" s="718"/>
      <c r="L100" s="24"/>
      <c r="M100" s="46"/>
      <c r="N100" s="69" t="s">
        <v>28</v>
      </c>
      <c r="O100" s="49"/>
      <c r="P100" s="49"/>
      <c r="Q100" s="49"/>
      <c r="R100" s="69"/>
      <c r="S100" s="69"/>
      <c r="T100" s="69"/>
      <c r="U100" s="69"/>
      <c r="V100" s="69"/>
      <c r="W100" s="69"/>
      <c r="X100" s="69"/>
    </row>
    <row r="101" spans="1:30" s="110" customFormat="1" ht="20.100000000000001" customHeight="1">
      <c r="A101" s="693" t="s">
        <v>685</v>
      </c>
      <c r="B101" s="693"/>
      <c r="C101" s="693"/>
      <c r="D101" s="693"/>
      <c r="E101" s="693"/>
      <c r="F101" s="693"/>
      <c r="G101" s="694"/>
      <c r="H101" s="697"/>
      <c r="I101" s="698"/>
      <c r="J101" s="697"/>
      <c r="K101" s="698"/>
      <c r="L101" s="52" t="str">
        <f>IF(F113+G113+H113+I113=0,IF(H101&gt;0,"Nessun quadro/impieg./intermedio FT in B.2!",""),IF(H101=0,"Compilare Ferie Quadri/Impiegati/Intermedi",""))</f>
        <v/>
      </c>
      <c r="M101" s="67"/>
      <c r="N101" s="691" t="s">
        <v>29</v>
      </c>
      <c r="O101" s="691"/>
      <c r="P101" s="691"/>
      <c r="Q101" s="691"/>
      <c r="R101" s="691"/>
      <c r="S101" s="691"/>
      <c r="T101" s="69"/>
      <c r="U101" s="69"/>
      <c r="V101" s="69"/>
      <c r="W101" s="69"/>
      <c r="X101" s="69"/>
    </row>
    <row r="102" spans="1:30" s="110" customFormat="1" ht="20.100000000000001" customHeight="1">
      <c r="A102" s="695"/>
      <c r="B102" s="695"/>
      <c r="C102" s="695"/>
      <c r="D102" s="695"/>
      <c r="E102" s="695"/>
      <c r="F102" s="695"/>
      <c r="G102" s="696"/>
      <c r="H102" s="699"/>
      <c r="I102" s="700"/>
      <c r="J102" s="699"/>
      <c r="K102" s="700"/>
      <c r="L102" s="52" t="str">
        <f>IF(J113+K113=0,IF(J101&gt;0,"Nessun Operaio FT in B.2!",""),IF(J101=0,"Compilare Ferie Operai",""))</f>
        <v/>
      </c>
      <c r="M102" s="67"/>
      <c r="N102" s="692" t="s">
        <v>30</v>
      </c>
      <c r="O102" s="692"/>
      <c r="P102" s="692"/>
      <c r="Q102" s="69"/>
      <c r="R102" s="69"/>
      <c r="S102" s="69"/>
      <c r="T102" s="69"/>
      <c r="U102" s="69"/>
      <c r="V102" s="69"/>
      <c r="W102" s="69"/>
      <c r="X102" s="69"/>
    </row>
    <row r="103" spans="1:30" s="110" customFormat="1" ht="20.100000000000001" customHeight="1">
      <c r="A103" s="693" t="s">
        <v>430</v>
      </c>
      <c r="B103" s="693"/>
      <c r="C103" s="693"/>
      <c r="D103" s="693"/>
      <c r="E103" s="693"/>
      <c r="F103" s="693"/>
      <c r="G103" s="694"/>
      <c r="H103" s="706"/>
      <c r="I103" s="707"/>
      <c r="J103" s="706"/>
      <c r="K103" s="707"/>
      <c r="L103" s="52" t="str">
        <f>IF(F113+G113+H113+I113=0,IF(H103&gt;0,"Nessun quadro/impiegato/intermedio in B.2!",""),IF(H103=0,"Compilare Orario Quadri/Impiegati/Intermedi",IF(H103&gt;48,"Orario settimanale &gt; 48 ore?","")))</f>
        <v/>
      </c>
      <c r="M103" s="67"/>
      <c r="N103" s="137"/>
      <c r="O103" s="138" t="s">
        <v>31</v>
      </c>
      <c r="P103" s="139" t="s">
        <v>32</v>
      </c>
      <c r="Q103" s="69"/>
      <c r="R103" s="69"/>
      <c r="S103" s="69"/>
      <c r="T103" s="69"/>
      <c r="U103" s="69"/>
      <c r="V103" s="69"/>
      <c r="W103" s="69"/>
      <c r="X103" s="69"/>
    </row>
    <row r="104" spans="1:30" s="110" customFormat="1" ht="20.100000000000001" customHeight="1">
      <c r="A104" s="689"/>
      <c r="B104" s="689"/>
      <c r="C104" s="689"/>
      <c r="D104" s="689"/>
      <c r="E104" s="689"/>
      <c r="F104" s="689"/>
      <c r="G104" s="705"/>
      <c r="H104" s="708"/>
      <c r="I104" s="709"/>
      <c r="J104" s="708"/>
      <c r="K104" s="709"/>
      <c r="L104" s="52" t="str">
        <f>IF(J113+K113=0,IF(J103&gt;0,"Nessun operaio in B.2!",""),IF(J103=0,"Compilare Orario Operai",IF(J103&gt;48,"Orario settimanale &gt; 48?","")))</f>
        <v/>
      </c>
      <c r="M104" s="67"/>
      <c r="N104" s="140" t="s">
        <v>33</v>
      </c>
      <c r="O104" s="141" t="e">
        <f>H101/(F113+G113+H113+I113)</f>
        <v>#DIV/0!</v>
      </c>
      <c r="P104" s="142" t="e">
        <f>J101/(J113+K113)</f>
        <v>#DIV/0!</v>
      </c>
      <c r="Q104" s="69"/>
      <c r="R104" s="69"/>
      <c r="S104" s="69"/>
      <c r="T104" s="69"/>
      <c r="U104" s="69"/>
      <c r="V104" s="69"/>
      <c r="W104" s="69"/>
      <c r="X104" s="69"/>
    </row>
    <row r="105" spans="1:30" s="110" customFormat="1" ht="32.25" customHeight="1">
      <c r="A105" s="710" t="s">
        <v>424</v>
      </c>
      <c r="B105" s="710"/>
      <c r="C105" s="710"/>
      <c r="D105" s="710"/>
      <c r="E105" s="710"/>
      <c r="F105" s="710"/>
      <c r="G105" s="711"/>
      <c r="H105" s="712"/>
      <c r="I105" s="713"/>
      <c r="J105" s="714"/>
      <c r="K105" s="713"/>
      <c r="L105" s="51"/>
      <c r="M105" s="46"/>
      <c r="N105" s="140" t="s">
        <v>34</v>
      </c>
      <c r="O105" s="141" t="e">
        <f>H103/(F113+G113+H113+I113)</f>
        <v>#DIV/0!</v>
      </c>
      <c r="P105" s="142" t="e">
        <f>J103/(J113+K113)</f>
        <v>#DIV/0!</v>
      </c>
      <c r="Q105" s="69"/>
      <c r="R105" s="69"/>
      <c r="S105" s="69"/>
      <c r="T105" s="69"/>
      <c r="U105" s="69"/>
      <c r="V105" s="69"/>
      <c r="W105" s="69"/>
      <c r="X105" s="69"/>
    </row>
    <row r="106" spans="1:30" s="110" customFormat="1" ht="20.100000000000001" customHeight="1">
      <c r="A106" s="704" t="s">
        <v>423</v>
      </c>
      <c r="B106" s="704"/>
      <c r="C106" s="704"/>
      <c r="D106" s="704"/>
      <c r="E106" s="704"/>
      <c r="F106" s="704"/>
      <c r="G106" s="704"/>
      <c r="H106" s="704"/>
      <c r="I106" s="704"/>
      <c r="J106" s="704"/>
      <c r="K106" s="704"/>
      <c r="L106" s="24"/>
      <c r="M106" s="46"/>
      <c r="N106" s="69"/>
      <c r="O106" s="47"/>
      <c r="P106" s="47"/>
      <c r="Q106" s="69"/>
      <c r="R106" s="69"/>
      <c r="S106" s="69"/>
      <c r="T106" s="69"/>
      <c r="U106" s="69"/>
      <c r="V106" s="69"/>
      <c r="W106" s="69"/>
      <c r="X106" s="69"/>
    </row>
    <row r="107" spans="1:30" s="110" customFormat="1" ht="20.100000000000001" customHeight="1">
      <c r="A107" s="135"/>
      <c r="B107" s="135"/>
      <c r="C107" s="135"/>
      <c r="D107" s="135"/>
      <c r="E107" s="135"/>
      <c r="F107" s="135"/>
      <c r="G107" s="135"/>
      <c r="H107" s="135"/>
      <c r="I107" s="69"/>
      <c r="J107" s="135"/>
      <c r="K107" s="135"/>
      <c r="L107" s="24"/>
      <c r="M107" s="46"/>
      <c r="N107" s="135"/>
      <c r="O107" s="143"/>
      <c r="P107" s="47"/>
      <c r="Q107" s="69"/>
      <c r="R107" s="69"/>
      <c r="S107" s="69"/>
      <c r="T107" s="69"/>
      <c r="U107" s="69"/>
      <c r="V107" s="69"/>
      <c r="W107" s="69"/>
      <c r="X107" s="69"/>
    </row>
    <row r="108" spans="1:30" s="110" customFormat="1" ht="30.75" customHeight="1">
      <c r="A108" s="724" t="s">
        <v>686</v>
      </c>
      <c r="B108" s="724"/>
      <c r="C108" s="724"/>
      <c r="D108" s="724"/>
      <c r="E108" s="724"/>
      <c r="F108" s="724"/>
      <c r="G108" s="724"/>
      <c r="H108" s="724"/>
      <c r="I108" s="724"/>
      <c r="J108" s="724"/>
      <c r="K108" s="724"/>
      <c r="L108" s="24"/>
      <c r="M108" s="46"/>
      <c r="N108" s="723"/>
      <c r="O108" s="723"/>
      <c r="P108" s="715" t="s">
        <v>35</v>
      </c>
      <c r="Q108" s="715"/>
      <c r="R108" s="716"/>
      <c r="S108" s="715" t="s">
        <v>23</v>
      </c>
      <c r="T108" s="715"/>
      <c r="U108" s="716"/>
      <c r="V108" s="715" t="s">
        <v>36</v>
      </c>
      <c r="W108" s="715"/>
      <c r="X108" s="716"/>
      <c r="Y108" s="715" t="s">
        <v>26</v>
      </c>
      <c r="Z108" s="715"/>
      <c r="AA108" s="716"/>
      <c r="AC108" s="356" t="s">
        <v>558</v>
      </c>
      <c r="AD108" s="373">
        <v>365</v>
      </c>
    </row>
    <row r="109" spans="1:30" s="110" customFormat="1" ht="29.25" customHeight="1">
      <c r="A109" s="717" t="s">
        <v>37</v>
      </c>
      <c r="B109" s="717"/>
      <c r="C109" s="717"/>
      <c r="D109" s="717"/>
      <c r="E109" s="717"/>
      <c r="F109" s="717"/>
      <c r="G109" s="717"/>
      <c r="H109" s="717"/>
      <c r="I109" s="717"/>
      <c r="J109" s="717"/>
      <c r="K109" s="717"/>
      <c r="L109" s="24"/>
      <c r="M109" s="46"/>
      <c r="N109" s="723"/>
      <c r="O109" s="723"/>
      <c r="P109" s="144" t="s">
        <v>14</v>
      </c>
      <c r="Q109" s="145" t="s">
        <v>15</v>
      </c>
      <c r="R109" s="146" t="s">
        <v>35</v>
      </c>
      <c r="S109" s="144" t="s">
        <v>14</v>
      </c>
      <c r="T109" s="145" t="s">
        <v>15</v>
      </c>
      <c r="U109" s="146" t="s">
        <v>35</v>
      </c>
      <c r="V109" s="144" t="s">
        <v>14</v>
      </c>
      <c r="W109" s="145" t="s">
        <v>15</v>
      </c>
      <c r="X109" s="146" t="s">
        <v>35</v>
      </c>
      <c r="Y109" s="144" t="s">
        <v>14</v>
      </c>
      <c r="Z109" s="145" t="s">
        <v>15</v>
      </c>
      <c r="AA109" s="146" t="s">
        <v>35</v>
      </c>
      <c r="AC109" s="357" t="s">
        <v>555</v>
      </c>
      <c r="AD109" s="373">
        <v>104</v>
      </c>
    </row>
    <row r="110" spans="1:30" s="110" customFormat="1" ht="20.25" customHeight="1">
      <c r="A110" s="722" t="s">
        <v>38</v>
      </c>
      <c r="B110" s="722"/>
      <c r="C110" s="722"/>
      <c r="D110" s="722"/>
      <c r="E110" s="722"/>
      <c r="F110" s="720" t="s">
        <v>429</v>
      </c>
      <c r="G110" s="721"/>
      <c r="H110" s="721"/>
      <c r="I110" s="721"/>
      <c r="J110" s="721"/>
      <c r="K110" s="721"/>
      <c r="L110" s="24"/>
      <c r="M110" s="46"/>
      <c r="N110" s="147" t="s">
        <v>39</v>
      </c>
      <c r="O110" s="147"/>
      <c r="P110" s="142">
        <f>+S110+V110+Y110</f>
        <v>0</v>
      </c>
      <c r="Q110" s="148">
        <f>+T110+W110+Z110</f>
        <v>0</v>
      </c>
      <c r="R110" s="149">
        <f>+U110+X110+AA110</f>
        <v>0</v>
      </c>
      <c r="S110" s="142">
        <f>+$F$113</f>
        <v>0</v>
      </c>
      <c r="T110" s="148">
        <f>$G$113</f>
        <v>0</v>
      </c>
      <c r="U110" s="149">
        <f>+S110+T110</f>
        <v>0</v>
      </c>
      <c r="V110" s="142">
        <f>$H$113</f>
        <v>0</v>
      </c>
      <c r="W110" s="148">
        <f>$I$113</f>
        <v>0</v>
      </c>
      <c r="X110" s="149">
        <f>+V110+W110</f>
        <v>0</v>
      </c>
      <c r="Y110" s="142">
        <f>$J$113</f>
        <v>0</v>
      </c>
      <c r="Z110" s="148">
        <f>$K$113</f>
        <v>0</v>
      </c>
      <c r="AA110" s="149">
        <f>+Y110+Z110</f>
        <v>0</v>
      </c>
      <c r="AC110" s="357" t="s">
        <v>556</v>
      </c>
      <c r="AD110" s="373">
        <v>10</v>
      </c>
    </row>
    <row r="111" spans="1:30" s="110" customFormat="1" ht="20.100000000000001" customHeight="1">
      <c r="A111" s="135"/>
      <c r="B111" s="135"/>
      <c r="C111" s="135"/>
      <c r="D111" s="135"/>
      <c r="E111" s="150"/>
      <c r="F111" s="718" t="s">
        <v>23</v>
      </c>
      <c r="G111" s="718"/>
      <c r="H111" s="718" t="s">
        <v>36</v>
      </c>
      <c r="I111" s="718"/>
      <c r="J111" s="719" t="s">
        <v>26</v>
      </c>
      <c r="K111" s="719"/>
      <c r="L111" s="24"/>
      <c r="M111" s="46"/>
      <c r="N111" s="147" t="s">
        <v>40</v>
      </c>
      <c r="O111" s="147"/>
      <c r="P111" s="151" t="str">
        <f>IF(P110&gt;0,+(S111*S110+V111*V110+Y111*Y110)/P110,"0")</f>
        <v>0</v>
      </c>
      <c r="Q111" s="152" t="str">
        <f>IF(Q110&gt;0,+(T111*T110+W111*W110+Z111*Z110)/Q110,"0")</f>
        <v>0</v>
      </c>
      <c r="R111" s="153" t="str">
        <f>IF(P110&gt;0,IF(Q110&gt;0,+(P111*P110+Q111*Q110)/R110,P111),Q111)</f>
        <v>0</v>
      </c>
      <c r="S111" s="151" t="str">
        <f>IF(S110&gt;0,((($AD$108-$AD$109-$AD$110-$AD$111-$H$101)/5)*($H$103-($H$105/60))-F126/S110),"0")</f>
        <v>0</v>
      </c>
      <c r="T111" s="152" t="str">
        <f>IF(T110&gt;0,((($AD$108-$AD$109-$AD$110-$AD$111-$H$101)/5)*($H$103-($H$105/60))-G126/T110),"0")</f>
        <v>0</v>
      </c>
      <c r="U111" s="153" t="str">
        <f>IF(S110&gt;0,IF(T110&gt;0,+(S111*S110+T111*T110)/U110,S111),T111)</f>
        <v>0</v>
      </c>
      <c r="V111" s="151" t="str">
        <f>IF(V110&gt;0,((($AD$108-$AD$109-$AD$110-$AD$111-$H$101)/5)*($H$103-($H$105/60))-H126/V110),"0")</f>
        <v>0</v>
      </c>
      <c r="W111" s="152" t="str">
        <f>IF(W110&gt;0,((($AD$108-$AD$109-$AD$110-$AD$111-$H$101)/5)*($H$103-($H$105/60))-I126/W110),"0")</f>
        <v>0</v>
      </c>
      <c r="X111" s="153" t="str">
        <f>IF(V110&gt;0,IF(W110&gt;0,+(V111*V110+W111*W110)/X110,V111),W111)</f>
        <v>0</v>
      </c>
      <c r="Y111" s="151" t="str">
        <f>IF(Y110&gt;0,((($AD$108-$AD$109-$AD$110-$AD$111-$J$101)/5)*($J$103-($J$105/60))-J126/Y110),"0")</f>
        <v>0</v>
      </c>
      <c r="Z111" s="152" t="str">
        <f>IF(Z110&gt;0,((($AD$108-$AD$109-$AD$110-$AD$111-$J$101)/5)*($J$103-($J$105/60))-K126/Z110),"0")</f>
        <v>0</v>
      </c>
      <c r="AA111" s="153" t="str">
        <f>IF(Y110&gt;0,IF(Z110&gt;0,+(Y111*Y110+Z111*Z110)/AA110,Y111),Z111)</f>
        <v>0</v>
      </c>
      <c r="AC111" s="357" t="s">
        <v>557</v>
      </c>
      <c r="AD111" s="373">
        <v>1</v>
      </c>
    </row>
    <row r="112" spans="1:30" s="110" customFormat="1" ht="20.100000000000001" customHeight="1">
      <c r="A112" s="135"/>
      <c r="B112" s="135"/>
      <c r="C112" s="135"/>
      <c r="D112" s="135"/>
      <c r="E112" s="150"/>
      <c r="F112" s="154" t="s">
        <v>14</v>
      </c>
      <c r="G112" s="155" t="s">
        <v>15</v>
      </c>
      <c r="H112" s="154" t="s">
        <v>14</v>
      </c>
      <c r="I112" s="156" t="s">
        <v>15</v>
      </c>
      <c r="J112" s="154" t="s">
        <v>14</v>
      </c>
      <c r="K112" s="155" t="s">
        <v>15</v>
      </c>
      <c r="L112" s="24"/>
      <c r="M112" s="46"/>
      <c r="N112" s="147" t="s">
        <v>41</v>
      </c>
      <c r="O112" s="147"/>
      <c r="P112" s="151" t="str">
        <f>IF(P110&gt;0,+(S112*S110+V112*V110+Y112*Y110)/P110,"0")</f>
        <v>0</v>
      </c>
      <c r="Q112" s="152" t="str">
        <f>IF(Q110,+(T112*T110+W112*W110+Z112*Z110)/Q110,"0")</f>
        <v>0</v>
      </c>
      <c r="R112" s="153" t="str">
        <f>IF(P110&gt;0,IF(Q110&gt;0,+(P112*P110+Q112*Q110)/R110,P112),Q112)</f>
        <v>0</v>
      </c>
      <c r="S112" s="151" t="str">
        <f>IF(S110&gt;0,+S111-(F114+F115+F118+F119+F121+F122+F123)/S110,"0")</f>
        <v>0</v>
      </c>
      <c r="T112" s="152" t="str">
        <f>IF(T110&gt;0,+T111-(G114+G115+G118+G119+G121+G122+G123)/T110,"0")</f>
        <v>0</v>
      </c>
      <c r="U112" s="153" t="str">
        <f>IF(S110&gt;0,IF(T110&gt;0,+(S112*S110+T112*T110)/U110,S112),T112)</f>
        <v>0</v>
      </c>
      <c r="V112" s="151" t="str">
        <f>IF(V110&gt;0,+V111-(H114+H115+H118+H119+H121+H122+H123)/V110,"0")</f>
        <v>0</v>
      </c>
      <c r="W112" s="152" t="str">
        <f>IF(W110&gt;0,+W111-(I114+I115+I118+I119+I121+I122+I123)/W110,"0")</f>
        <v>0</v>
      </c>
      <c r="X112" s="153" t="str">
        <f>IF(V110&gt;0,IF(W110&gt;0,+(V112*V110+W112*W110)/X110,V112),W112)</f>
        <v>0</v>
      </c>
      <c r="Y112" s="151" t="str">
        <f>IF(Y110&gt;0,+Y111-(J114+J115+J118+J119+J121+J122+J123)/Y110,"0")</f>
        <v>0</v>
      </c>
      <c r="Z112" s="152" t="str">
        <f>IF(Z110&gt;0,+Z111-(K114+K115+K118+K119+K121+K122+K123)/Z110,"0")</f>
        <v>0</v>
      </c>
      <c r="AA112" s="153" t="str">
        <f>IF(Y110&gt;0,IF(Z110&gt;0,+(Y112*Y110+Z112*Z110)/AA110,Y112),Z112)</f>
        <v>0</v>
      </c>
    </row>
    <row r="113" spans="1:27" s="110" customFormat="1" ht="25.5" customHeight="1">
      <c r="A113" s="702" t="s">
        <v>926</v>
      </c>
      <c r="B113" s="702"/>
      <c r="C113" s="702"/>
      <c r="D113" s="702"/>
      <c r="E113" s="703"/>
      <c r="F113" s="326">
        <f>+(D53+H53-E53-I53)/2</f>
        <v>0</v>
      </c>
      <c r="G113" s="327">
        <f>(F53+J53-G53-K53)/2</f>
        <v>0</v>
      </c>
      <c r="H113" s="326">
        <f>+(D54+D55+H54+H55-E54-E55-I54-I55)/2</f>
        <v>0</v>
      </c>
      <c r="I113" s="327">
        <f>+(F54+F55+J54+J55-G54-G55-K54-K55)/2</f>
        <v>0</v>
      </c>
      <c r="J113" s="326">
        <f>+(D56+H56-E56-I56)/2</f>
        <v>0</v>
      </c>
      <c r="K113" s="327">
        <f>+(F56+J56-G56-K56)/2</f>
        <v>0</v>
      </c>
      <c r="L113" s="24"/>
      <c r="M113" s="46"/>
      <c r="N113" s="157" t="s">
        <v>42</v>
      </c>
      <c r="O113" s="158"/>
      <c r="P113" s="142" t="str">
        <f>IF(P110&gt;0,+(S113*S110+V113*V110+Y113*Y110)/P110,"0")</f>
        <v>0</v>
      </c>
      <c r="Q113" s="148" t="str">
        <f>IF(Q110&gt;0,+(T113*T110+W113*W110+Z113*Z110)/Q110,"0")</f>
        <v>0</v>
      </c>
      <c r="R113" s="149" t="str">
        <f>IF(P110&gt;0,IF(Q110&gt;0,+R111-R112,P113),Q113)</f>
        <v>0</v>
      </c>
      <c r="S113" s="142" t="str">
        <f>IF(S110&gt;0,+S111-S112,"0")</f>
        <v>0</v>
      </c>
      <c r="T113" s="148" t="str">
        <f>IF(T110&gt;0,+T111-T112,"0")</f>
        <v>0</v>
      </c>
      <c r="U113" s="149" t="str">
        <f>IF(S110&gt;0,IF(T110&gt;0,+U111-U112,S113),T113)</f>
        <v>0</v>
      </c>
      <c r="V113" s="142" t="str">
        <f>IF(V110&gt;0,+V111-V112,"0")</f>
        <v>0</v>
      </c>
      <c r="W113" s="148" t="str">
        <f>IF(W110&gt;0,+W111-W112,"0")</f>
        <v>0</v>
      </c>
      <c r="X113" s="149" t="str">
        <f>IF(V110&gt;0,IF(W110&gt;0,+X111-X112,V113),W113)</f>
        <v>0</v>
      </c>
      <c r="Y113" s="142" t="str">
        <f>IF(Y110&gt;0,+Y111-Y112,"0")</f>
        <v>0</v>
      </c>
      <c r="Z113" s="148" t="str">
        <f>IF(Z110&gt;0,+Z111-Z112,"0")</f>
        <v>0</v>
      </c>
      <c r="AA113" s="149" t="str">
        <f>IF(Y110&gt;0,IF(Z110&gt;0,+AA111-AA112,Y113),Z113)</f>
        <v>0</v>
      </c>
    </row>
    <row r="114" spans="1:27" s="110" customFormat="1" ht="20.100000000000001" customHeight="1">
      <c r="A114" s="691" t="s">
        <v>43</v>
      </c>
      <c r="B114" s="691"/>
      <c r="C114" s="691"/>
      <c r="D114" s="691"/>
      <c r="E114" s="691"/>
      <c r="F114" s="344"/>
      <c r="G114" s="345"/>
      <c r="H114" s="344"/>
      <c r="I114" s="345"/>
      <c r="J114" s="344"/>
      <c r="K114" s="345"/>
      <c r="L114" s="31" t="str">
        <f>IF(F113+F114+F115+F118+F119+F121+F122+F123+F126=0,"",IF(F113=0,IF(F114+F115+F118+F119+F121+F122+F123+F126&gt;0,"Attenzione Zero Quadri M full-time in B.2!",""),IF(F114+F115+F118+F119+F121+F122+F123=0,"Nessuna assenza per Quadri M?","")))</f>
        <v/>
      </c>
      <c r="M114" s="67"/>
      <c r="N114" s="69" t="s">
        <v>44</v>
      </c>
      <c r="O114" s="69"/>
      <c r="P114" s="159"/>
      <c r="Q114" s="160"/>
      <c r="R114" s="161"/>
      <c r="S114" s="159" t="str">
        <f>IF(S$110&gt;0,+F114/S$110/8,"0")</f>
        <v>0</v>
      </c>
      <c r="T114" s="160" t="str">
        <f>IF(T$110&gt;0,+G114/T$110/8,"0")</f>
        <v>0</v>
      </c>
      <c r="U114" s="161"/>
      <c r="V114" s="159" t="str">
        <f>IF(V$110&gt;0,+H114/V$110/8,"0")</f>
        <v>0</v>
      </c>
      <c r="W114" s="160" t="str">
        <f>IF(W$110&gt;0,+I114/W$110/8,"0")</f>
        <v>0</v>
      </c>
      <c r="X114" s="161"/>
      <c r="Y114" s="159" t="str">
        <f>IF(Y$110&gt;0,+J114/Y$110/8,"0")</f>
        <v>0</v>
      </c>
      <c r="Z114" s="160" t="str">
        <f>IF(Z$110&gt;0,+K114/Z$110/8,"0")</f>
        <v>0</v>
      </c>
      <c r="AA114" s="161"/>
    </row>
    <row r="115" spans="1:27" s="110" customFormat="1" ht="20.100000000000001" customHeight="1">
      <c r="A115" s="701" t="s">
        <v>428</v>
      </c>
      <c r="B115" s="701"/>
      <c r="C115" s="701"/>
      <c r="D115" s="701"/>
      <c r="E115" s="701"/>
      <c r="F115" s="648"/>
      <c r="G115" s="649"/>
      <c r="H115" s="648"/>
      <c r="I115" s="649"/>
      <c r="J115" s="346"/>
      <c r="K115" s="347"/>
      <c r="L115" s="58" t="str">
        <f>IF(G113+G114+G115+G118+G119+G121+G122+G123+G126=0,"",IF(G113=0,IF(G114+G115+G118+G119+G121+G122+G123+G126&gt;0,"Attenzione Zero Quadri F full-time in B.2!",""),IF(G114+G115+G118+G119+G121+G122+G123=0,"Nessuna assenza per Quadri F?","")))</f>
        <v/>
      </c>
      <c r="M115" s="67"/>
      <c r="N115" s="69" t="s">
        <v>45</v>
      </c>
      <c r="O115" s="69"/>
      <c r="P115" s="159"/>
      <c r="Q115" s="160"/>
      <c r="R115" s="161"/>
      <c r="S115" s="159" t="str">
        <f t="shared" ref="S115:T125" si="7">IF(S$110&gt;0,+F115/S$110/8,"0")</f>
        <v>0</v>
      </c>
      <c r="T115" s="160" t="str">
        <f t="shared" si="7"/>
        <v>0</v>
      </c>
      <c r="U115" s="161"/>
      <c r="V115" s="159" t="str">
        <f t="shared" ref="V115:W126" si="8">IF(V$110&gt;0,+H115/V$110/8,"0")</f>
        <v>0</v>
      </c>
      <c r="W115" s="160" t="str">
        <f>IF(W$110&gt;0,+I115/W$110/8,"0")</f>
        <v>0</v>
      </c>
      <c r="X115" s="161"/>
      <c r="Y115" s="159" t="str">
        <f t="shared" ref="Y115:Z126" si="9">IF(Y$110&gt;0,+J115/Y$110/8,"0")</f>
        <v>0</v>
      </c>
      <c r="Z115" s="160" t="str">
        <f t="shared" si="9"/>
        <v>0</v>
      </c>
      <c r="AA115" s="161"/>
    </row>
    <row r="116" spans="1:27" s="110" customFormat="1" ht="29.25" customHeight="1">
      <c r="A116" s="681" t="s">
        <v>459</v>
      </c>
      <c r="B116" s="681"/>
      <c r="C116" s="681"/>
      <c r="D116" s="681"/>
      <c r="E116" s="681"/>
      <c r="F116" s="652"/>
      <c r="G116" s="653"/>
      <c r="H116" s="653"/>
      <c r="I116" s="654"/>
      <c r="J116" s="348"/>
      <c r="K116" s="349"/>
      <c r="L116" s="198" t="str">
        <f>IF(OR(J116&gt;J115,K116&gt;K115),"Attenzione: Carenza &gt; Malattie non professionali (punto 2.)","")</f>
        <v/>
      </c>
      <c r="M116" s="46"/>
      <c r="N116" s="197" t="s">
        <v>427</v>
      </c>
      <c r="O116" s="162"/>
      <c r="P116" s="163"/>
      <c r="Q116" s="164"/>
      <c r="R116" s="165"/>
      <c r="S116" s="274" t="str">
        <f t="shared" si="7"/>
        <v>0</v>
      </c>
      <c r="T116" s="275" t="str">
        <f t="shared" si="7"/>
        <v>0</v>
      </c>
      <c r="U116" s="276"/>
      <c r="V116" s="274" t="str">
        <f t="shared" si="8"/>
        <v>0</v>
      </c>
      <c r="W116" s="275" t="str">
        <f t="shared" si="8"/>
        <v>0</v>
      </c>
      <c r="X116" s="276"/>
      <c r="Y116" s="274" t="str">
        <f t="shared" si="9"/>
        <v>0</v>
      </c>
      <c r="Z116" s="275" t="str">
        <f t="shared" si="9"/>
        <v>0</v>
      </c>
      <c r="AA116" s="165"/>
    </row>
    <row r="117" spans="1:27" s="110" customFormat="1" ht="20.100000000000001" hidden="1" customHeight="1">
      <c r="A117" s="817" t="s">
        <v>46</v>
      </c>
      <c r="B117" s="817"/>
      <c r="C117" s="817"/>
      <c r="D117" s="817"/>
      <c r="E117" s="817"/>
      <c r="F117" s="650"/>
      <c r="G117" s="651"/>
      <c r="H117" s="650"/>
      <c r="I117" s="651"/>
      <c r="J117" s="346"/>
      <c r="K117" s="347"/>
      <c r="L117" s="51"/>
      <c r="M117" s="46"/>
      <c r="N117" s="69"/>
      <c r="O117" s="166"/>
      <c r="P117" s="167"/>
      <c r="Q117" s="168"/>
      <c r="R117" s="169"/>
      <c r="S117" s="167" t="str">
        <f t="shared" si="7"/>
        <v>0</v>
      </c>
      <c r="T117" s="168" t="str">
        <f t="shared" si="7"/>
        <v>0</v>
      </c>
      <c r="U117" s="169"/>
      <c r="V117" s="167" t="str">
        <f t="shared" si="8"/>
        <v>0</v>
      </c>
      <c r="W117" s="168" t="str">
        <f t="shared" si="8"/>
        <v>0</v>
      </c>
      <c r="X117" s="169"/>
      <c r="Y117" s="167" t="str">
        <f t="shared" si="9"/>
        <v>0</v>
      </c>
      <c r="Z117" s="168" t="str">
        <f t="shared" si="9"/>
        <v>0</v>
      </c>
      <c r="AA117" s="169"/>
    </row>
    <row r="118" spans="1:27" s="110" customFormat="1" ht="18.75" customHeight="1">
      <c r="A118" s="701" t="s">
        <v>47</v>
      </c>
      <c r="B118" s="701"/>
      <c r="C118" s="701"/>
      <c r="D118" s="701"/>
      <c r="E118" s="701"/>
      <c r="F118" s="346"/>
      <c r="G118" s="347"/>
      <c r="H118" s="346"/>
      <c r="I118" s="347"/>
      <c r="J118" s="346"/>
      <c r="K118" s="347"/>
      <c r="L118" s="56"/>
      <c r="M118" s="68"/>
      <c r="N118" s="69" t="s">
        <v>48</v>
      </c>
      <c r="O118" s="69"/>
      <c r="P118" s="159"/>
      <c r="Q118" s="160"/>
      <c r="R118" s="161"/>
      <c r="S118" s="159" t="str">
        <f t="shared" si="7"/>
        <v>0</v>
      </c>
      <c r="T118" s="160" t="str">
        <f t="shared" si="7"/>
        <v>0</v>
      </c>
      <c r="U118" s="161"/>
      <c r="V118" s="159" t="str">
        <f t="shared" si="8"/>
        <v>0</v>
      </c>
      <c r="W118" s="160" t="str">
        <f t="shared" si="8"/>
        <v>0</v>
      </c>
      <c r="X118" s="161"/>
      <c r="Y118" s="159" t="str">
        <f t="shared" si="9"/>
        <v>0</v>
      </c>
      <c r="Z118" s="160" t="str">
        <f t="shared" si="9"/>
        <v>0</v>
      </c>
      <c r="AA118" s="161"/>
    </row>
    <row r="119" spans="1:27" s="110" customFormat="1" ht="20.100000000000001" customHeight="1">
      <c r="A119" s="701" t="s">
        <v>475</v>
      </c>
      <c r="B119" s="701"/>
      <c r="C119" s="701"/>
      <c r="D119" s="701"/>
      <c r="E119" s="778"/>
      <c r="F119" s="346"/>
      <c r="G119" s="347"/>
      <c r="H119" s="346"/>
      <c r="I119" s="347"/>
      <c r="J119" s="346"/>
      <c r="K119" s="347"/>
      <c r="L119" s="31" t="str">
        <f>IF(H113+H114+H115+H118+H119+H121+H122+H123+H126+H128=0,"",IF(H113=0,IF(H114+H115+H118+H119+H121+H122+H123+H126+H128&gt;0,"Attenzione Zero Impiegati/Intermedi M full-time in B.2!",""),IF(H114+H115+H118+H119+H121+H122+H123=0,"Nessuna assenza per Impiegati/Intermedi M?","")))</f>
        <v/>
      </c>
      <c r="M119" s="67"/>
      <c r="N119" s="69" t="s">
        <v>483</v>
      </c>
      <c r="O119" s="69"/>
      <c r="P119" s="159"/>
      <c r="Q119" s="160"/>
      <c r="R119" s="161"/>
      <c r="S119" s="159" t="str">
        <f t="shared" si="7"/>
        <v>0</v>
      </c>
      <c r="T119" s="160" t="str">
        <f t="shared" si="7"/>
        <v>0</v>
      </c>
      <c r="U119" s="161"/>
      <c r="V119" s="159" t="str">
        <f t="shared" si="8"/>
        <v>0</v>
      </c>
      <c r="W119" s="160" t="str">
        <f t="shared" si="8"/>
        <v>0</v>
      </c>
      <c r="X119" s="161"/>
      <c r="Y119" s="159" t="str">
        <f t="shared" si="9"/>
        <v>0</v>
      </c>
      <c r="Z119" s="160" t="str">
        <f t="shared" si="9"/>
        <v>0</v>
      </c>
      <c r="AA119" s="161"/>
    </row>
    <row r="120" spans="1:27" s="110" customFormat="1" ht="20.100000000000001" hidden="1" customHeight="1">
      <c r="A120" s="686" t="s">
        <v>473</v>
      </c>
      <c r="B120" s="686"/>
      <c r="C120" s="686"/>
      <c r="D120" s="686"/>
      <c r="E120" s="687"/>
      <c r="F120" s="346"/>
      <c r="G120" s="347"/>
      <c r="H120" s="346"/>
      <c r="I120" s="347"/>
      <c r="J120" s="346"/>
      <c r="K120" s="347"/>
      <c r="L120" s="58"/>
      <c r="M120" s="69"/>
      <c r="N120" s="69" t="s">
        <v>471</v>
      </c>
      <c r="O120" s="166"/>
      <c r="P120" s="167"/>
      <c r="Q120" s="168"/>
      <c r="R120" s="169"/>
      <c r="S120" s="167" t="str">
        <f>IF(S$110&gt;0,+F120/S$110/8,"0")</f>
        <v>0</v>
      </c>
      <c r="T120" s="168" t="str">
        <f>IF(T$110&gt;0,+G120/T$110/8,"0")</f>
        <v>0</v>
      </c>
      <c r="U120" s="169"/>
      <c r="V120" s="167" t="str">
        <f t="shared" si="8"/>
        <v>0</v>
      </c>
      <c r="W120" s="168" t="str">
        <f t="shared" si="8"/>
        <v>0</v>
      </c>
      <c r="X120" s="169"/>
      <c r="Y120" s="167" t="str">
        <f t="shared" si="9"/>
        <v>0</v>
      </c>
      <c r="Z120" s="168" t="str">
        <f t="shared" si="9"/>
        <v>0</v>
      </c>
      <c r="AA120" s="169"/>
    </row>
    <row r="121" spans="1:27" s="110" customFormat="1" ht="20.100000000000001" customHeight="1">
      <c r="A121" s="701" t="s">
        <v>474</v>
      </c>
      <c r="B121" s="701"/>
      <c r="C121" s="701"/>
      <c r="D121" s="701"/>
      <c r="E121" s="701"/>
      <c r="F121" s="346"/>
      <c r="G121" s="347"/>
      <c r="H121" s="346"/>
      <c r="I121" s="347"/>
      <c r="J121" s="346"/>
      <c r="K121" s="347"/>
      <c r="L121" s="58" t="str">
        <f>IF(I113+I114+I115+I118+I119+I121+I122+I123+I126+I128=0,"",IF(I113=0,IF(I114+I115+I118+I119+I121+I122+I123+I126+I128&gt;0,"Attenzione Zero Impiegati/Intermedi F full-time in B.2!",""),IF(I114+I115+I118+I119+I121+I122+I123=0,"Nessuna assenza per Impiegati/Intermedi F?","")))</f>
        <v/>
      </c>
      <c r="M121" s="67"/>
      <c r="N121" s="69" t="s">
        <v>484</v>
      </c>
      <c r="O121" s="69"/>
      <c r="P121" s="159"/>
      <c r="Q121" s="160"/>
      <c r="R121" s="161"/>
      <c r="S121" s="159" t="str">
        <f t="shared" si="7"/>
        <v>0</v>
      </c>
      <c r="T121" s="160" t="str">
        <f t="shared" si="7"/>
        <v>0</v>
      </c>
      <c r="U121" s="161"/>
      <c r="V121" s="159" t="str">
        <f t="shared" si="8"/>
        <v>0</v>
      </c>
      <c r="W121" s="160" t="str">
        <f t="shared" si="8"/>
        <v>0</v>
      </c>
      <c r="X121" s="161"/>
      <c r="Y121" s="159" t="str">
        <f t="shared" si="9"/>
        <v>0</v>
      </c>
      <c r="Z121" s="160" t="str">
        <f t="shared" si="9"/>
        <v>0</v>
      </c>
      <c r="AA121" s="161"/>
    </row>
    <row r="122" spans="1:27" s="110" customFormat="1" ht="20.100000000000001" customHeight="1">
      <c r="A122" s="701" t="s">
        <v>49</v>
      </c>
      <c r="B122" s="701"/>
      <c r="C122" s="701"/>
      <c r="D122" s="701"/>
      <c r="E122" s="701"/>
      <c r="F122" s="350"/>
      <c r="G122" s="347"/>
      <c r="H122" s="346"/>
      <c r="I122" s="347"/>
      <c r="J122" s="346"/>
      <c r="K122" s="347"/>
      <c r="L122" s="31" t="str">
        <f>IF(J113+J114+J115+J118+J119+J121+J122+J123+J126+J128=0,"",IF(J113=0,IF(J114+J115+J118+J119+J121+J122+J123+J126+J128&gt;0,"Attenzione Zero Operai M full-time in B.2!",""),IF(J114+J115+J118+J119+J121+J122+J123=0,"Nessuna assenza per Operai M?","")))</f>
        <v/>
      </c>
      <c r="M122" s="67"/>
      <c r="N122" s="69" t="s">
        <v>472</v>
      </c>
      <c r="O122" s="69"/>
      <c r="P122" s="159"/>
      <c r="Q122" s="160"/>
      <c r="R122" s="161"/>
      <c r="S122" s="159" t="str">
        <f t="shared" si="7"/>
        <v>0</v>
      </c>
      <c r="T122" s="160" t="str">
        <f t="shared" si="7"/>
        <v>0</v>
      </c>
      <c r="U122" s="161"/>
      <c r="V122" s="159" t="str">
        <f t="shared" si="8"/>
        <v>0</v>
      </c>
      <c r="W122" s="160" t="str">
        <f t="shared" si="8"/>
        <v>0</v>
      </c>
      <c r="X122" s="161"/>
      <c r="Y122" s="159" t="str">
        <f t="shared" si="9"/>
        <v>0</v>
      </c>
      <c r="Z122" s="160" t="str">
        <f t="shared" si="9"/>
        <v>0</v>
      </c>
      <c r="AA122" s="161"/>
    </row>
    <row r="123" spans="1:27" s="110" customFormat="1" ht="20.100000000000001" customHeight="1">
      <c r="A123" s="701" t="s">
        <v>476</v>
      </c>
      <c r="B123" s="701"/>
      <c r="C123" s="701"/>
      <c r="D123" s="701"/>
      <c r="E123" s="701"/>
      <c r="F123" s="346"/>
      <c r="G123" s="347"/>
      <c r="H123" s="346"/>
      <c r="I123" s="347"/>
      <c r="J123" s="346"/>
      <c r="K123" s="347"/>
      <c r="L123" s="31" t="str">
        <f>IF(K113+K114+K115+K118+K119+K121+K122+K123+K126+K128=0,"",IF(K113=0,IF(K114+K115+K118+K119+K121+K122+K123+K126+K128&gt;0,"Attenzione Zero Operai F full-time in B.2!",""),IF(K114+K115+K118+K119+K121+K122+K123=0,"Nessuna assenza per Operai F?","")))</f>
        <v/>
      </c>
      <c r="M123" s="67"/>
      <c r="N123" s="69" t="s">
        <v>485</v>
      </c>
      <c r="O123" s="69"/>
      <c r="P123" s="159"/>
      <c r="Q123" s="160"/>
      <c r="R123" s="161"/>
      <c r="S123" s="159" t="str">
        <f t="shared" si="7"/>
        <v>0</v>
      </c>
      <c r="T123" s="160" t="str">
        <f t="shared" si="7"/>
        <v>0</v>
      </c>
      <c r="U123" s="161"/>
      <c r="V123" s="159" t="str">
        <f t="shared" si="8"/>
        <v>0</v>
      </c>
      <c r="W123" s="160" t="str">
        <f t="shared" si="8"/>
        <v>0</v>
      </c>
      <c r="X123" s="161"/>
      <c r="Y123" s="159" t="str">
        <f t="shared" si="9"/>
        <v>0</v>
      </c>
      <c r="Z123" s="160" t="str">
        <f t="shared" si="9"/>
        <v>0</v>
      </c>
      <c r="AA123" s="161"/>
    </row>
    <row r="124" spans="1:27" s="110" customFormat="1" ht="20.100000000000001" hidden="1" customHeight="1">
      <c r="A124" s="779" t="s">
        <v>50</v>
      </c>
      <c r="B124" s="779"/>
      <c r="C124" s="779"/>
      <c r="D124" s="779"/>
      <c r="E124" s="779"/>
      <c r="F124" s="346"/>
      <c r="G124" s="347"/>
      <c r="H124" s="346"/>
      <c r="I124" s="347"/>
      <c r="J124" s="346"/>
      <c r="K124" s="347"/>
      <c r="L124" s="51"/>
      <c r="M124" s="46"/>
      <c r="N124" s="69"/>
      <c r="O124" s="49"/>
      <c r="P124" s="268"/>
      <c r="Q124" s="160"/>
      <c r="R124" s="161"/>
      <c r="S124" s="268" t="str">
        <f t="shared" si="7"/>
        <v>0</v>
      </c>
      <c r="T124" s="160" t="str">
        <f t="shared" si="7"/>
        <v>0</v>
      </c>
      <c r="U124" s="161"/>
      <c r="V124" s="268" t="str">
        <f t="shared" si="8"/>
        <v>0</v>
      </c>
      <c r="W124" s="160" t="str">
        <f t="shared" si="8"/>
        <v>0</v>
      </c>
      <c r="X124" s="161"/>
      <c r="Y124" s="268" t="str">
        <f t="shared" si="9"/>
        <v>0</v>
      </c>
      <c r="Z124" s="160" t="str">
        <f t="shared" si="9"/>
        <v>0</v>
      </c>
      <c r="AA124" s="161"/>
    </row>
    <row r="125" spans="1:27" s="110" customFormat="1" ht="20.100000000000001" hidden="1" customHeight="1">
      <c r="A125" s="779" t="s">
        <v>51</v>
      </c>
      <c r="B125" s="779"/>
      <c r="C125" s="779"/>
      <c r="D125" s="779"/>
      <c r="E125" s="779"/>
      <c r="F125" s="346"/>
      <c r="G125" s="347"/>
      <c r="H125" s="346"/>
      <c r="I125" s="347"/>
      <c r="J125" s="346"/>
      <c r="K125" s="347"/>
      <c r="L125" s="51"/>
      <c r="M125" s="46"/>
      <c r="N125" s="69"/>
      <c r="O125" s="49"/>
      <c r="P125" s="268"/>
      <c r="Q125" s="160"/>
      <c r="R125" s="161"/>
      <c r="S125" s="268" t="str">
        <f t="shared" si="7"/>
        <v>0</v>
      </c>
      <c r="T125" s="160" t="str">
        <f t="shared" si="7"/>
        <v>0</v>
      </c>
      <c r="U125" s="161"/>
      <c r="V125" s="268" t="str">
        <f t="shared" si="8"/>
        <v>0</v>
      </c>
      <c r="W125" s="160" t="str">
        <f t="shared" si="8"/>
        <v>0</v>
      </c>
      <c r="X125" s="161"/>
      <c r="Y125" s="268" t="str">
        <f t="shared" si="9"/>
        <v>0</v>
      </c>
      <c r="Z125" s="160" t="str">
        <f t="shared" si="9"/>
        <v>0</v>
      </c>
      <c r="AA125" s="161"/>
    </row>
    <row r="126" spans="1:27" s="110" customFormat="1" ht="20.100000000000001" customHeight="1">
      <c r="A126" s="822" t="s">
        <v>426</v>
      </c>
      <c r="B126" s="822"/>
      <c r="C126" s="822"/>
      <c r="D126" s="822"/>
      <c r="E126" s="822"/>
      <c r="F126" s="346"/>
      <c r="G126" s="347"/>
      <c r="H126" s="346"/>
      <c r="I126" s="347"/>
      <c r="J126" s="346"/>
      <c r="K126" s="347"/>
      <c r="L126" s="51"/>
      <c r="M126" s="46"/>
      <c r="N126" s="69" t="s">
        <v>52</v>
      </c>
      <c r="O126" s="49"/>
      <c r="P126" s="268"/>
      <c r="Q126" s="160"/>
      <c r="R126" s="161"/>
      <c r="S126" s="268" t="str">
        <f>IF(S$110&gt;0,+F126/S$110/8,"0")</f>
        <v>0</v>
      </c>
      <c r="T126" s="160" t="str">
        <f>IF(T$110&gt;0,+G126/T$110/8,"0")</f>
        <v>0</v>
      </c>
      <c r="U126" s="161"/>
      <c r="V126" s="268" t="str">
        <f t="shared" si="8"/>
        <v>0</v>
      </c>
      <c r="W126" s="160" t="str">
        <f t="shared" si="8"/>
        <v>0</v>
      </c>
      <c r="X126" s="161"/>
      <c r="Y126" s="268" t="str">
        <f t="shared" si="9"/>
        <v>0</v>
      </c>
      <c r="Z126" s="160" t="str">
        <f t="shared" si="9"/>
        <v>0</v>
      </c>
      <c r="AA126" s="161"/>
    </row>
    <row r="127" spans="1:27" s="110" customFormat="1" ht="20.100000000000001" hidden="1" customHeight="1">
      <c r="A127" s="354" t="s">
        <v>53</v>
      </c>
      <c r="B127" s="354"/>
      <c r="C127" s="354"/>
      <c r="D127" s="354"/>
      <c r="E127" s="355"/>
      <c r="F127" s="655"/>
      <c r="G127" s="656"/>
      <c r="H127" s="657"/>
      <c r="I127" s="658"/>
      <c r="J127" s="657"/>
      <c r="K127" s="658"/>
      <c r="L127" s="51"/>
      <c r="M127" s="46"/>
      <c r="N127" s="69"/>
      <c r="O127" s="269"/>
      <c r="P127" s="270"/>
      <c r="Q127" s="170"/>
      <c r="R127" s="171"/>
      <c r="S127" s="270" t="str">
        <f>IF(S$110&gt;0,+F127/S$110,"0")</f>
        <v>0</v>
      </c>
      <c r="T127" s="170"/>
      <c r="U127" s="171"/>
      <c r="V127" s="270"/>
      <c r="W127" s="170"/>
      <c r="X127" s="171"/>
      <c r="Y127" s="270"/>
      <c r="Z127" s="170"/>
      <c r="AA127" s="171"/>
    </row>
    <row r="128" spans="1:27" s="110" customFormat="1" ht="20.100000000000001" customHeight="1">
      <c r="A128" s="798" t="s">
        <v>54</v>
      </c>
      <c r="B128" s="798"/>
      <c r="C128" s="798"/>
      <c r="D128" s="798"/>
      <c r="E128" s="798"/>
      <c r="F128" s="659"/>
      <c r="G128" s="660"/>
      <c r="H128" s="351"/>
      <c r="I128" s="352"/>
      <c r="J128" s="351"/>
      <c r="K128" s="352"/>
      <c r="L128" s="51"/>
      <c r="M128" s="46"/>
      <c r="N128" s="69" t="s">
        <v>55</v>
      </c>
      <c r="O128" s="46"/>
      <c r="P128" s="159"/>
      <c r="Q128" s="160"/>
      <c r="R128" s="161"/>
      <c r="S128" s="271"/>
      <c r="T128" s="272"/>
      <c r="U128" s="273"/>
      <c r="V128" s="159" t="str">
        <f>IF(V$110&gt;0,+H128/V$110,"0")</f>
        <v>0</v>
      </c>
      <c r="W128" s="160" t="str">
        <f>IF(W$110&gt;0,+I128/W$110,"0")</f>
        <v>0</v>
      </c>
      <c r="X128" s="161"/>
      <c r="Y128" s="159" t="str">
        <f>IF(Y$110&gt;0,+J128/Y$110,"0")</f>
        <v>0</v>
      </c>
      <c r="Z128" s="160" t="str">
        <f>IF(Z$110&gt;0,+K128/Z$110,"0")</f>
        <v>0</v>
      </c>
      <c r="AA128" s="161"/>
    </row>
    <row r="129" spans="1:27" s="109" customFormat="1" ht="20.100000000000001" hidden="1" customHeight="1">
      <c r="A129" s="810" t="s">
        <v>56</v>
      </c>
      <c r="B129" s="810"/>
      <c r="C129" s="810"/>
      <c r="D129" s="810"/>
      <c r="E129" s="810"/>
      <c r="F129" s="266"/>
      <c r="G129" s="267"/>
      <c r="H129" s="266"/>
      <c r="I129" s="266"/>
      <c r="J129" s="266"/>
      <c r="K129" s="267"/>
      <c r="L129" s="24"/>
      <c r="M129" s="46"/>
      <c r="N129" s="69"/>
      <c r="O129" s="49"/>
      <c r="P129" s="268"/>
      <c r="Q129" s="160"/>
      <c r="R129" s="161"/>
      <c r="S129" s="268"/>
      <c r="T129" s="160"/>
      <c r="U129" s="161"/>
      <c r="V129" s="268"/>
      <c r="W129" s="160"/>
      <c r="X129" s="161"/>
      <c r="Y129" s="268"/>
      <c r="Z129" s="172"/>
      <c r="AA129" s="161"/>
    </row>
    <row r="130" spans="1:27" s="110" customFormat="1" ht="20.100000000000001" hidden="1" customHeight="1">
      <c r="A130" s="810" t="s">
        <v>57</v>
      </c>
      <c r="B130" s="810"/>
      <c r="C130" s="810"/>
      <c r="D130" s="810"/>
      <c r="E130" s="810"/>
      <c r="F130" s="266"/>
      <c r="G130" s="267"/>
      <c r="H130" s="266"/>
      <c r="I130" s="266"/>
      <c r="J130" s="266"/>
      <c r="K130" s="267"/>
      <c r="L130" s="24"/>
      <c r="M130" s="46"/>
      <c r="N130" s="173"/>
      <c r="O130" s="80"/>
      <c r="P130" s="268"/>
      <c r="Q130" s="160"/>
      <c r="R130" s="161"/>
      <c r="S130" s="268"/>
      <c r="T130" s="160"/>
      <c r="U130" s="161"/>
      <c r="V130" s="268"/>
      <c r="W130" s="160"/>
      <c r="X130" s="161"/>
      <c r="Y130" s="268"/>
      <c r="Z130" s="160"/>
      <c r="AA130" s="161"/>
    </row>
    <row r="131" spans="1:27" s="110" customFormat="1" ht="20.100000000000001" customHeight="1">
      <c r="A131" s="135"/>
      <c r="B131" s="135"/>
      <c r="C131" s="135"/>
      <c r="D131" s="135"/>
      <c r="E131" s="135"/>
      <c r="F131" s="285"/>
      <c r="G131" s="286"/>
      <c r="H131" s="286"/>
      <c r="I131" s="286"/>
      <c r="J131" s="286"/>
      <c r="K131" s="286"/>
      <c r="L131" s="287"/>
      <c r="M131" s="46"/>
      <c r="N131" s="174" t="s">
        <v>58</v>
      </c>
      <c r="O131" s="175"/>
      <c r="P131" s="176" t="str">
        <f>IF(P110&gt;0,+(S131*S110+V131*V110+Y131*Y110)/P110,"0")</f>
        <v>0</v>
      </c>
      <c r="Q131" s="177" t="str">
        <f>IF(Q110&gt;0,+(T131*T110+W131*W110+Z131*Z110)/Q110,"0")</f>
        <v>0</v>
      </c>
      <c r="R131" s="178" t="str">
        <f>IF(P110&gt;0,IF(Q110&gt;0,+R113/R111,P131),Q131)</f>
        <v>0</v>
      </c>
      <c r="S131" s="176" t="str">
        <f>IF(S110&gt;0,+S113/S111,"0")</f>
        <v>0</v>
      </c>
      <c r="T131" s="177" t="str">
        <f>IF(T110&gt;0,+T113/T111,"0")</f>
        <v>0</v>
      </c>
      <c r="U131" s="178" t="str">
        <f>IF(S110&gt;0,IF(T110&gt;0,+U113/U111,S131),T131)</f>
        <v>0</v>
      </c>
      <c r="V131" s="176" t="str">
        <f>IF(V110&gt;0,+V113/V111,"0")</f>
        <v>0</v>
      </c>
      <c r="W131" s="177" t="str">
        <f>IF(W110&gt;0,+W113/W111,"0")</f>
        <v>0</v>
      </c>
      <c r="X131" s="178" t="str">
        <f>IF(V110&gt;0,IF(W110&gt;0,+X113/X111,V131),W131)</f>
        <v>0</v>
      </c>
      <c r="Y131" s="176" t="str">
        <f>IF(Y110&gt;0,+Y113/Y111,"0")</f>
        <v>0</v>
      </c>
      <c r="Z131" s="177" t="str">
        <f>IF(Z110&gt;0,+Z113/Z111,"0")</f>
        <v>0</v>
      </c>
      <c r="AA131" s="178" t="str">
        <f>IF(Y110&gt;0,IF(Z110&gt;0,+AA113/AA111,Y131),Z131)</f>
        <v>0</v>
      </c>
    </row>
    <row r="132" spans="1:27" s="110" customFormat="1" ht="20.100000000000001" customHeight="1">
      <c r="A132" s="800" t="s">
        <v>59</v>
      </c>
      <c r="B132" s="800"/>
      <c r="C132" s="800"/>
      <c r="D132" s="800"/>
      <c r="E132" s="800"/>
      <c r="F132" s="800"/>
      <c r="G132" s="800"/>
      <c r="H132" s="800"/>
      <c r="I132" s="800"/>
      <c r="J132" s="800"/>
      <c r="K132" s="800"/>
      <c r="L132" s="24"/>
      <c r="M132" s="46"/>
      <c r="N132" s="69" t="s">
        <v>60</v>
      </c>
      <c r="O132" s="136"/>
      <c r="P132" s="69"/>
      <c r="Q132" s="69"/>
      <c r="R132" s="69"/>
      <c r="S132" s="69"/>
      <c r="T132" s="69"/>
      <c r="U132" s="69"/>
      <c r="V132" s="69"/>
      <c r="W132" s="69"/>
      <c r="X132" s="69"/>
    </row>
    <row r="133" spans="1:27" s="110" customFormat="1" ht="20.100000000000001" customHeight="1">
      <c r="A133" s="823" t="s">
        <v>468</v>
      </c>
      <c r="B133" s="823"/>
      <c r="C133" s="823"/>
      <c r="D133" s="823"/>
      <c r="E133" s="823"/>
      <c r="F133" s="823"/>
      <c r="G133" s="823"/>
      <c r="H133" s="823"/>
      <c r="I133" s="823"/>
      <c r="J133" s="823"/>
      <c r="K133" s="823"/>
      <c r="L133" s="24"/>
      <c r="M133" s="46"/>
      <c r="N133" s="135"/>
      <c r="O133" s="136"/>
      <c r="P133" s="69"/>
      <c r="Q133" s="69"/>
      <c r="R133" s="69"/>
      <c r="S133" s="69"/>
      <c r="T133" s="69"/>
      <c r="U133" s="69"/>
      <c r="V133" s="69"/>
      <c r="W133" s="69"/>
      <c r="X133" s="69"/>
    </row>
    <row r="134" spans="1:27" s="110" customFormat="1" ht="28.5" customHeight="1">
      <c r="A134" s="685" t="s">
        <v>460</v>
      </c>
      <c r="B134" s="685"/>
      <c r="C134" s="685"/>
      <c r="D134" s="685"/>
      <c r="E134" s="685"/>
      <c r="F134" s="685"/>
      <c r="G134" s="685"/>
      <c r="H134" s="685"/>
      <c r="I134" s="685"/>
      <c r="J134" s="685"/>
      <c r="K134" s="685"/>
      <c r="L134" s="24"/>
      <c r="M134" s="46"/>
      <c r="N134" s="135"/>
      <c r="O134" s="136"/>
      <c r="P134" s="69"/>
      <c r="Q134" s="69"/>
      <c r="R134" s="69"/>
      <c r="S134" s="69"/>
      <c r="T134" s="69"/>
      <c r="U134" s="69"/>
      <c r="V134" s="69"/>
      <c r="W134" s="69"/>
      <c r="X134" s="69"/>
    </row>
    <row r="135" spans="1:27" s="110" customFormat="1" ht="27.75" hidden="1" customHeight="1">
      <c r="A135" s="809" t="s">
        <v>480</v>
      </c>
      <c r="B135" s="809"/>
      <c r="C135" s="809"/>
      <c r="D135" s="809"/>
      <c r="E135" s="809"/>
      <c r="F135" s="809"/>
      <c r="G135" s="809"/>
      <c r="H135" s="809"/>
      <c r="I135" s="809"/>
      <c r="J135" s="809"/>
      <c r="K135" s="809"/>
      <c r="L135" s="24"/>
      <c r="M135" s="46"/>
      <c r="N135" s="135"/>
      <c r="O135" s="136"/>
      <c r="P135" s="69"/>
      <c r="Q135" s="69"/>
      <c r="R135" s="69"/>
      <c r="S135" s="69"/>
      <c r="T135" s="69"/>
      <c r="U135" s="69"/>
      <c r="V135" s="69"/>
      <c r="W135" s="69"/>
      <c r="X135" s="69"/>
    </row>
    <row r="136" spans="1:27" s="110" customFormat="1" ht="20.100000000000001" customHeight="1">
      <c r="A136" s="685" t="s">
        <v>425</v>
      </c>
      <c r="B136" s="685"/>
      <c r="C136" s="685"/>
      <c r="D136" s="685"/>
      <c r="E136" s="685"/>
      <c r="F136" s="685"/>
      <c r="G136" s="685"/>
      <c r="H136" s="685"/>
      <c r="I136" s="685"/>
      <c r="J136" s="685"/>
      <c r="K136" s="685"/>
      <c r="L136" s="24"/>
      <c r="M136" s="46"/>
      <c r="N136" s="135"/>
      <c r="O136" s="136"/>
      <c r="P136" s="69"/>
      <c r="Q136" s="69"/>
      <c r="R136" s="69"/>
      <c r="S136" s="69"/>
      <c r="T136" s="69"/>
      <c r="U136" s="69"/>
      <c r="V136" s="69"/>
      <c r="W136" s="69"/>
      <c r="X136" s="69"/>
    </row>
    <row r="137" spans="1:27" s="110" customFormat="1" ht="35.25" customHeight="1">
      <c r="A137" s="685" t="s">
        <v>481</v>
      </c>
      <c r="B137" s="685"/>
      <c r="C137" s="685"/>
      <c r="D137" s="685"/>
      <c r="E137" s="685"/>
      <c r="F137" s="685"/>
      <c r="G137" s="685"/>
      <c r="H137" s="685"/>
      <c r="I137" s="685"/>
      <c r="J137" s="685"/>
      <c r="K137" s="685"/>
      <c r="L137" s="69"/>
      <c r="M137" s="69"/>
      <c r="N137" s="69"/>
      <c r="O137" s="69"/>
      <c r="P137" s="69"/>
      <c r="Q137" s="69"/>
      <c r="R137" s="69"/>
      <c r="S137" s="69"/>
      <c r="T137" s="69"/>
      <c r="U137" s="69"/>
      <c r="V137" s="69"/>
      <c r="W137" s="69"/>
      <c r="X137" s="69"/>
    </row>
    <row r="138" spans="1:27" s="110" customFormat="1" ht="20.100000000000001" customHeight="1">
      <c r="A138" s="685" t="s">
        <v>482</v>
      </c>
      <c r="B138" s="685"/>
      <c r="C138" s="685"/>
      <c r="D138" s="685"/>
      <c r="E138" s="685"/>
      <c r="F138" s="685"/>
      <c r="G138" s="685"/>
      <c r="H138" s="685"/>
      <c r="I138" s="685"/>
      <c r="J138" s="685"/>
      <c r="K138" s="685"/>
      <c r="L138" s="24"/>
      <c r="M138" s="46"/>
      <c r="N138" s="135"/>
      <c r="O138" s="136"/>
      <c r="P138" s="69"/>
      <c r="Q138" s="69"/>
      <c r="R138" s="69"/>
      <c r="S138" s="69"/>
      <c r="T138" s="69"/>
      <c r="U138" s="69"/>
      <c r="V138" s="69"/>
      <c r="W138" s="69"/>
      <c r="X138" s="69"/>
    </row>
    <row r="139" spans="1:27" s="110" customFormat="1" ht="20.100000000000001" customHeight="1">
      <c r="A139" s="685" t="s">
        <v>687</v>
      </c>
      <c r="B139" s="685"/>
      <c r="C139" s="685"/>
      <c r="D139" s="685"/>
      <c r="E139" s="685"/>
      <c r="F139" s="685"/>
      <c r="G139" s="685"/>
      <c r="H139" s="685"/>
      <c r="I139" s="685"/>
      <c r="J139" s="685"/>
      <c r="K139" s="685"/>
      <c r="L139" s="24"/>
      <c r="M139" s="46"/>
      <c r="N139" s="135"/>
      <c r="O139" s="136"/>
      <c r="P139" s="69"/>
      <c r="Q139" s="69"/>
      <c r="R139" s="69"/>
      <c r="S139" s="69"/>
      <c r="T139" s="69"/>
      <c r="U139" s="69"/>
      <c r="V139" s="69"/>
      <c r="W139" s="69"/>
      <c r="X139" s="69"/>
    </row>
    <row r="140" spans="1:27" s="110" customFormat="1" ht="20.100000000000001" customHeight="1">
      <c r="A140" s="685" t="s">
        <v>688</v>
      </c>
      <c r="B140" s="685"/>
      <c r="C140" s="685"/>
      <c r="D140" s="685"/>
      <c r="E140" s="685"/>
      <c r="F140" s="685"/>
      <c r="G140" s="685"/>
      <c r="H140" s="685"/>
      <c r="I140" s="685"/>
      <c r="J140" s="685"/>
      <c r="K140" s="685"/>
      <c r="L140" s="24"/>
      <c r="M140" s="46"/>
      <c r="N140" s="135"/>
      <c r="O140" s="136"/>
      <c r="P140" s="69"/>
      <c r="Q140" s="69"/>
      <c r="R140" s="69"/>
      <c r="S140" s="69"/>
      <c r="T140" s="69"/>
      <c r="U140" s="69"/>
      <c r="V140" s="69"/>
      <c r="W140" s="69"/>
      <c r="X140" s="69"/>
    </row>
    <row r="141" spans="1:27" s="110" customFormat="1" ht="20.100000000000001" customHeight="1">
      <c r="A141" s="179"/>
      <c r="B141" s="179"/>
      <c r="C141" s="179"/>
      <c r="D141" s="179"/>
      <c r="E141" s="179"/>
      <c r="F141" s="179"/>
      <c r="G141" s="179"/>
      <c r="H141" s="179"/>
      <c r="I141" s="179"/>
      <c r="J141" s="179"/>
      <c r="K141" s="179"/>
      <c r="L141" s="24"/>
      <c r="M141" s="46"/>
      <c r="N141" s="135"/>
      <c r="O141" s="136"/>
      <c r="P141" s="69"/>
      <c r="Q141" s="69"/>
      <c r="R141" s="69"/>
      <c r="S141" s="69"/>
      <c r="T141" s="69"/>
      <c r="U141" s="69"/>
      <c r="V141" s="69"/>
      <c r="W141" s="69"/>
      <c r="X141" s="69"/>
    </row>
    <row r="142" spans="1:27" s="110" customFormat="1" ht="20.100000000000001" customHeight="1">
      <c r="A142" s="812" t="s">
        <v>587</v>
      </c>
      <c r="B142" s="682"/>
      <c r="C142" s="682"/>
      <c r="D142" s="682"/>
      <c r="E142" s="682"/>
      <c r="F142" s="682"/>
      <c r="G142" s="682"/>
      <c r="H142" s="682"/>
      <c r="I142" s="682"/>
      <c r="J142" s="682"/>
      <c r="K142" s="682"/>
      <c r="L142" s="57"/>
      <c r="M142" s="46"/>
      <c r="N142" s="135"/>
      <c r="O142" s="136"/>
      <c r="P142" s="69"/>
      <c r="Q142" s="69"/>
      <c r="R142" s="69"/>
      <c r="S142" s="69"/>
      <c r="T142" s="69"/>
      <c r="U142" s="69"/>
      <c r="V142" s="69"/>
      <c r="W142" s="69"/>
      <c r="X142" s="69"/>
    </row>
    <row r="143" spans="1:27" s="110" customFormat="1" ht="20.100000000000001" customHeight="1">
      <c r="A143" s="688" t="s">
        <v>464</v>
      </c>
      <c r="B143" s="688"/>
      <c r="C143" s="688"/>
      <c r="D143" s="688"/>
      <c r="E143" s="688"/>
      <c r="F143" s="688"/>
      <c r="G143" s="688"/>
      <c r="H143" s="688"/>
      <c r="I143" s="688"/>
      <c r="J143" s="688"/>
      <c r="K143" s="688"/>
      <c r="L143" s="57"/>
      <c r="M143" s="46"/>
      <c r="N143" s="135"/>
      <c r="O143" s="136"/>
      <c r="P143" s="69"/>
      <c r="Q143" s="69"/>
      <c r="R143" s="69"/>
      <c r="S143" s="69"/>
      <c r="T143" s="69"/>
      <c r="U143" s="69"/>
      <c r="V143" s="69"/>
      <c r="W143" s="69"/>
      <c r="X143" s="69"/>
    </row>
    <row r="144" spans="1:27" s="87" customFormat="1" ht="20.100000000000001" customHeight="1">
      <c r="A144" s="811" t="s">
        <v>710</v>
      </c>
      <c r="B144" s="811"/>
      <c r="C144" s="811"/>
      <c r="D144" s="811"/>
      <c r="E144" s="811"/>
      <c r="F144" s="811"/>
      <c r="G144" s="811"/>
      <c r="H144" s="811"/>
      <c r="I144" s="811"/>
      <c r="J144" s="811"/>
      <c r="K144" s="811"/>
      <c r="L144" s="251"/>
      <c r="M144" s="252"/>
      <c r="N144" s="253"/>
      <c r="O144" s="254"/>
      <c r="P144" s="73"/>
      <c r="Q144" s="73"/>
      <c r="R144" s="73"/>
      <c r="S144" s="73"/>
      <c r="T144" s="73"/>
      <c r="U144" s="73"/>
      <c r="V144" s="73"/>
      <c r="W144" s="73"/>
      <c r="X144" s="73"/>
    </row>
    <row r="145" spans="1:24" s="112" customFormat="1" ht="20.100000000000001" customHeight="1">
      <c r="A145" s="180"/>
      <c r="B145" s="180"/>
      <c r="C145" s="180"/>
      <c r="D145" s="180"/>
      <c r="E145" s="180"/>
      <c r="G145" s="180"/>
      <c r="H145" s="88" t="s">
        <v>8</v>
      </c>
      <c r="I145" s="313" t="b">
        <v>0</v>
      </c>
      <c r="J145" s="88"/>
      <c r="K145" s="248" t="b">
        <v>0</v>
      </c>
      <c r="L145" s="37" t="str">
        <f>IF(P145+P146&gt;1,"Scegliere una sola opzione","")</f>
        <v/>
      </c>
      <c r="M145" s="70"/>
      <c r="N145" s="181" t="str">
        <f>+IF(I145=TRUE,"1","0")</f>
        <v>0</v>
      </c>
      <c r="O145" s="181"/>
      <c r="P145" s="182">
        <f>N145*1</f>
        <v>0</v>
      </c>
      <c r="Q145" s="183"/>
      <c r="R145" s="70"/>
      <c r="S145" s="70"/>
      <c r="T145" s="70"/>
      <c r="U145" s="70"/>
      <c r="V145" s="70"/>
      <c r="W145" s="70"/>
      <c r="X145" s="70"/>
    </row>
    <row r="146" spans="1:24" s="111" customFormat="1" ht="21" customHeight="1">
      <c r="A146" s="185"/>
      <c r="B146" s="185"/>
      <c r="C146" s="185"/>
      <c r="D146" s="185"/>
      <c r="E146" s="185"/>
      <c r="F146" s="185"/>
      <c r="G146" s="185"/>
      <c r="H146" s="236" t="s">
        <v>9</v>
      </c>
      <c r="I146" s="314" t="b">
        <v>0</v>
      </c>
      <c r="J146" s="185"/>
      <c r="K146" s="185"/>
      <c r="L146" s="30"/>
      <c r="M146" s="70"/>
      <c r="N146" s="181" t="str">
        <f>+IF(I146=TRUE,"1","0")</f>
        <v>0</v>
      </c>
      <c r="O146" s="69"/>
      <c r="P146" s="182">
        <f t="shared" ref="P146" si="10">N146*1</f>
        <v>0</v>
      </c>
      <c r="Q146" s="70"/>
      <c r="R146" s="70"/>
      <c r="S146" s="70"/>
      <c r="T146" s="70"/>
      <c r="U146" s="70"/>
      <c r="V146" s="70"/>
      <c r="W146" s="70"/>
      <c r="X146" s="70"/>
    </row>
    <row r="147" spans="1:24" s="111" customFormat="1" ht="21" customHeight="1">
      <c r="F147" s="237"/>
      <c r="G147" s="237"/>
      <c r="H147" s="237"/>
      <c r="I147" s="237"/>
      <c r="J147" s="237"/>
      <c r="K147" s="237"/>
      <c r="L147" s="37"/>
      <c r="M147" s="70"/>
      <c r="N147" s="183"/>
      <c r="O147" s="70"/>
      <c r="P147" s="183"/>
      <c r="Q147" s="70"/>
      <c r="R147" s="70"/>
      <c r="S147" s="70"/>
      <c r="T147" s="70"/>
      <c r="U147" s="70"/>
      <c r="V147" s="70"/>
      <c r="W147" s="70"/>
      <c r="X147" s="70"/>
    </row>
    <row r="148" spans="1:24" s="111" customFormat="1" ht="28.35" customHeight="1">
      <c r="A148" s="683" t="s">
        <v>711</v>
      </c>
      <c r="B148" s="683"/>
      <c r="C148" s="683"/>
      <c r="D148" s="683"/>
      <c r="E148" s="683"/>
      <c r="F148" s="683"/>
      <c r="G148" s="683"/>
      <c r="H148" s="683"/>
      <c r="I148" s="683"/>
      <c r="J148" s="683"/>
      <c r="K148" s="683"/>
      <c r="L148" s="30"/>
      <c r="M148" s="47"/>
      <c r="N148" s="47"/>
      <c r="O148" s="47"/>
      <c r="P148" s="47"/>
      <c r="Q148" s="47"/>
      <c r="R148" s="47"/>
      <c r="S148" s="70"/>
      <c r="T148" s="70"/>
      <c r="U148" s="70"/>
      <c r="V148" s="70"/>
      <c r="W148" s="70"/>
      <c r="X148" s="70"/>
    </row>
    <row r="149" spans="1:24" s="111" customFormat="1" ht="21" customHeight="1">
      <c r="B149" s="69"/>
      <c r="C149" s="249"/>
      <c r="D149" s="249"/>
      <c r="E149" s="264" t="s">
        <v>470</v>
      </c>
      <c r="F149" s="323"/>
      <c r="G149" s="260"/>
      <c r="H149" s="261"/>
      <c r="I149" s="262"/>
      <c r="J149" s="262"/>
      <c r="K149" s="262"/>
      <c r="L149" s="679" t="str">
        <f>IF(SUM(F149:F151)&gt;(SUM(H44:K44)-H52-J52),"Attenzione: la somma dei dipendenti qui indicati supera il numero totale di dipendenti al netto dei dirigenti indicati nella sezione B)","")</f>
        <v/>
      </c>
      <c r="M149" s="47"/>
      <c r="N149" s="47"/>
      <c r="O149" s="47"/>
      <c r="P149" s="47"/>
      <c r="Q149" s="47"/>
      <c r="R149" s="47"/>
      <c r="S149" s="70"/>
      <c r="T149" s="70"/>
      <c r="U149" s="70"/>
      <c r="V149" s="70"/>
      <c r="W149" s="70"/>
      <c r="X149" s="70"/>
    </row>
    <row r="150" spans="1:24" s="111" customFormat="1" ht="21" customHeight="1">
      <c r="A150" s="259"/>
      <c r="B150" s="69"/>
      <c r="C150" s="249"/>
      <c r="D150" s="249"/>
      <c r="E150" s="264" t="s">
        <v>489</v>
      </c>
      <c r="F150" s="323"/>
      <c r="G150" s="260"/>
      <c r="H150" s="249"/>
      <c r="I150" s="262"/>
      <c r="J150" s="262"/>
      <c r="K150" s="262"/>
      <c r="L150" s="679"/>
      <c r="M150" s="47"/>
      <c r="N150" s="47"/>
      <c r="O150" s="47"/>
      <c r="P150" s="47"/>
      <c r="Q150" s="47"/>
      <c r="R150" s="47"/>
      <c r="S150" s="70"/>
      <c r="T150" s="70"/>
      <c r="U150" s="70"/>
      <c r="V150" s="70"/>
      <c r="W150" s="70"/>
      <c r="X150" s="70"/>
    </row>
    <row r="151" spans="1:24" s="111" customFormat="1" ht="21.6" customHeight="1">
      <c r="A151" s="184"/>
      <c r="B151" s="69"/>
      <c r="C151" s="184"/>
      <c r="D151" s="184"/>
      <c r="E151" s="264" t="s">
        <v>568</v>
      </c>
      <c r="F151" s="324"/>
      <c r="G151" s="263"/>
      <c r="H151" s="184"/>
      <c r="I151" s="184"/>
      <c r="J151" s="184"/>
      <c r="K151" s="184"/>
      <c r="L151" s="679"/>
      <c r="M151" s="47"/>
      <c r="N151" s="47"/>
      <c r="O151" s="47"/>
      <c r="P151" s="47"/>
      <c r="Q151" s="47"/>
      <c r="R151" s="47"/>
      <c r="S151" s="70"/>
      <c r="T151" s="70"/>
      <c r="U151" s="70"/>
      <c r="V151" s="70"/>
      <c r="W151" s="70"/>
      <c r="X151" s="70"/>
    </row>
    <row r="152" spans="1:24" s="111" customFormat="1" ht="41.45" customHeight="1">
      <c r="A152" s="184"/>
      <c r="B152" s="235"/>
      <c r="C152" s="235"/>
      <c r="D152" s="235"/>
      <c r="E152" s="265" t="s">
        <v>689</v>
      </c>
      <c r="F152" s="501">
        <f>SUM(F149:F151)</f>
        <v>0</v>
      </c>
      <c r="G152" s="277" t="s">
        <v>463</v>
      </c>
      <c r="H152" s="294">
        <f>(SUM(H44:K44)-(H52+J52))</f>
        <v>0</v>
      </c>
      <c r="I152" s="801" t="s">
        <v>690</v>
      </c>
      <c r="J152" s="802"/>
      <c r="K152" s="802"/>
      <c r="L152" s="30"/>
      <c r="M152" s="47"/>
      <c r="N152" s="183"/>
      <c r="O152" s="47"/>
      <c r="P152" s="183"/>
      <c r="Q152" s="47"/>
      <c r="R152" s="47"/>
      <c r="S152" s="70"/>
      <c r="T152" s="70"/>
      <c r="U152" s="70"/>
      <c r="V152" s="70"/>
      <c r="W152" s="70"/>
      <c r="X152" s="70"/>
    </row>
    <row r="153" spans="1:24" s="87" customFormat="1" ht="20.100000000000001" customHeight="1">
      <c r="A153" s="815"/>
      <c r="B153" s="815"/>
      <c r="C153" s="815"/>
      <c r="D153" s="815"/>
      <c r="E153" s="815"/>
      <c r="F153" s="815"/>
      <c r="G153" s="815"/>
      <c r="H153" s="815"/>
      <c r="I153" s="815"/>
      <c r="J153" s="815"/>
      <c r="K153" s="815"/>
      <c r="L153" s="380"/>
      <c r="M153" s="252"/>
      <c r="N153" s="73"/>
      <c r="O153" s="73"/>
      <c r="P153" s="73"/>
      <c r="Q153" s="73"/>
      <c r="R153" s="73"/>
      <c r="S153" s="73"/>
      <c r="T153" s="73"/>
      <c r="U153" s="73"/>
      <c r="V153" s="73"/>
      <c r="W153" s="73"/>
      <c r="X153" s="73"/>
    </row>
    <row r="154" spans="1:24" s="112" customFormat="1" ht="20.100000000000001" hidden="1" customHeight="1">
      <c r="A154" s="180"/>
      <c r="B154" s="180"/>
      <c r="C154" s="180"/>
      <c r="D154" s="180"/>
      <c r="E154" s="180"/>
      <c r="G154" s="180"/>
      <c r="H154" s="88"/>
      <c r="I154" s="248"/>
      <c r="J154" s="88"/>
      <c r="K154" s="381"/>
      <c r="L154" s="37"/>
      <c r="M154" s="70"/>
      <c r="N154" s="183"/>
      <c r="O154" s="183"/>
      <c r="P154" s="183"/>
      <c r="Q154" s="183"/>
      <c r="R154" s="70"/>
      <c r="S154" s="70"/>
      <c r="T154" s="70"/>
      <c r="U154" s="70"/>
      <c r="V154" s="70"/>
      <c r="W154" s="70"/>
      <c r="X154" s="70"/>
    </row>
    <row r="155" spans="1:24" s="111" customFormat="1" ht="21" hidden="1" customHeight="1">
      <c r="A155" s="185"/>
      <c r="B155" s="185"/>
      <c r="C155" s="185"/>
      <c r="D155" s="185"/>
      <c r="E155" s="185"/>
      <c r="F155" s="185"/>
      <c r="G155" s="185"/>
      <c r="H155" s="236"/>
      <c r="I155" s="487"/>
      <c r="J155" s="185"/>
      <c r="K155" s="185"/>
      <c r="L155" s="30"/>
      <c r="M155" s="70"/>
      <c r="N155" s="183"/>
      <c r="O155" s="69"/>
      <c r="P155" s="183"/>
      <c r="Q155" s="70"/>
      <c r="R155" s="70"/>
      <c r="S155" s="70"/>
      <c r="T155" s="70"/>
      <c r="U155" s="70"/>
      <c r="V155" s="70"/>
      <c r="W155" s="70"/>
      <c r="X155" s="70"/>
    </row>
    <row r="156" spans="1:24" s="111" customFormat="1" ht="21" hidden="1" customHeight="1">
      <c r="A156" s="258"/>
      <c r="B156" s="258"/>
      <c r="C156" s="258"/>
      <c r="D156" s="258"/>
      <c r="E156" s="258"/>
      <c r="F156" s="258"/>
      <c r="G156" s="258"/>
      <c r="H156" s="258"/>
      <c r="I156" s="258"/>
      <c r="J156" s="258"/>
      <c r="K156" s="258"/>
      <c r="L156" s="30"/>
      <c r="M156" s="70"/>
      <c r="N156" s="181"/>
      <c r="O156" s="69"/>
      <c r="P156" s="183"/>
      <c r="Q156" s="70"/>
      <c r="R156" s="70"/>
      <c r="S156" s="70"/>
      <c r="T156" s="70"/>
      <c r="U156" s="70"/>
      <c r="V156" s="70"/>
      <c r="W156" s="70"/>
      <c r="X156" s="70"/>
    </row>
    <row r="157" spans="1:24" s="111" customFormat="1" ht="21" hidden="1" customHeight="1">
      <c r="A157" s="184"/>
      <c r="B157" s="235"/>
      <c r="C157" s="235"/>
      <c r="D157" s="235"/>
      <c r="E157" s="235"/>
      <c r="F157" s="235"/>
      <c r="G157" s="235"/>
      <c r="H157" s="235"/>
      <c r="I157" s="235"/>
      <c r="J157" s="235"/>
      <c r="K157" s="300"/>
      <c r="L157" s="30"/>
      <c r="M157" s="47"/>
      <c r="N157" s="183"/>
      <c r="O157" s="47"/>
      <c r="P157" s="183"/>
      <c r="Q157" s="47"/>
      <c r="R157" s="47"/>
      <c r="S157" s="70"/>
      <c r="T157" s="70"/>
      <c r="U157" s="70"/>
      <c r="V157" s="70"/>
      <c r="W157" s="70"/>
      <c r="X157" s="70"/>
    </row>
    <row r="158" spans="1:24" s="111" customFormat="1" ht="24.75" hidden="1" customHeight="1">
      <c r="A158" s="288"/>
      <c r="B158" s="69"/>
      <c r="C158" s="69"/>
      <c r="D158" s="69"/>
      <c r="E158" s="301"/>
      <c r="F158" s="301"/>
      <c r="G158" s="301"/>
      <c r="H158" s="301"/>
      <c r="I158" s="301"/>
      <c r="J158" s="301"/>
      <c r="K158" s="301"/>
      <c r="L158" s="30"/>
      <c r="M158" s="47"/>
      <c r="N158" s="183"/>
      <c r="O158" s="47"/>
      <c r="P158" s="183"/>
      <c r="Q158" s="47"/>
      <c r="R158" s="47"/>
      <c r="S158" s="70"/>
      <c r="T158" s="70"/>
      <c r="U158" s="70"/>
      <c r="V158" s="70"/>
      <c r="W158" s="70"/>
      <c r="X158" s="70"/>
    </row>
    <row r="159" spans="1:24" s="110" customFormat="1" ht="24" hidden="1" customHeight="1">
      <c r="A159" s="289"/>
      <c r="B159" s="235"/>
      <c r="C159" s="235"/>
      <c r="D159" s="235"/>
      <c r="E159" s="235"/>
      <c r="F159" s="235"/>
      <c r="G159" s="235"/>
      <c r="H159" s="235"/>
      <c r="I159" s="235"/>
      <c r="J159" s="235"/>
      <c r="K159" s="245"/>
      <c r="L159" s="54"/>
      <c r="M159" s="46"/>
      <c r="N159" s="183"/>
      <c r="O159" s="47"/>
      <c r="P159" s="183"/>
      <c r="Q159" s="69"/>
      <c r="R159" s="69"/>
      <c r="S159" s="69"/>
      <c r="T159" s="69"/>
      <c r="U159" s="69"/>
      <c r="V159" s="69"/>
      <c r="W159" s="69"/>
      <c r="X159" s="69"/>
    </row>
    <row r="160" spans="1:24" s="111" customFormat="1" ht="20.100000000000001" hidden="1" customHeight="1">
      <c r="A160" s="259"/>
      <c r="B160" s="290"/>
      <c r="C160" s="290"/>
      <c r="D160" s="290"/>
      <c r="E160" s="290"/>
      <c r="F160" s="290"/>
      <c r="G160" s="290"/>
      <c r="H160" s="290"/>
      <c r="I160" s="290"/>
      <c r="J160" s="290"/>
      <c r="K160" s="290"/>
      <c r="L160" s="30"/>
      <c r="M160" s="47"/>
      <c r="N160" s="47"/>
      <c r="O160" s="47"/>
      <c r="P160" s="47"/>
      <c r="Q160" s="47"/>
      <c r="R160" s="47"/>
      <c r="S160" s="70"/>
      <c r="T160" s="70"/>
      <c r="U160" s="70"/>
      <c r="V160" s="70"/>
      <c r="W160" s="70"/>
      <c r="X160" s="70"/>
    </row>
    <row r="161" spans="1:24" s="111" customFormat="1" ht="24" hidden="1" customHeight="1">
      <c r="A161" s="279"/>
      <c r="B161" s="235"/>
      <c r="C161" s="235"/>
      <c r="D161" s="235"/>
      <c r="E161" s="235"/>
      <c r="F161" s="235"/>
      <c r="G161" s="235"/>
      <c r="H161" s="235"/>
      <c r="I161" s="235"/>
      <c r="J161" s="235"/>
      <c r="K161" s="245"/>
      <c r="L161" s="25"/>
      <c r="M161" s="47"/>
      <c r="N161" s="183"/>
      <c r="O161" s="47"/>
      <c r="P161" s="183"/>
      <c r="Q161" s="47"/>
      <c r="R161" s="47"/>
      <c r="S161" s="70"/>
      <c r="T161" s="70"/>
      <c r="U161" s="70"/>
      <c r="V161" s="70"/>
      <c r="W161" s="70"/>
      <c r="X161" s="70"/>
    </row>
    <row r="162" spans="1:24" s="112" customFormat="1" ht="20.100000000000001" hidden="1" customHeight="1">
      <c r="A162" s="291"/>
      <c r="B162" s="291"/>
      <c r="C162" s="291"/>
      <c r="D162" s="291"/>
      <c r="E162" s="291"/>
      <c r="F162" s="291"/>
      <c r="G162" s="291"/>
      <c r="H162" s="291"/>
      <c r="I162" s="291"/>
      <c r="J162" s="291"/>
      <c r="K162" s="291"/>
      <c r="L162" s="50"/>
      <c r="M162" s="70"/>
      <c r="N162" s="183"/>
      <c r="P162" s="183"/>
      <c r="R162" s="70"/>
      <c r="S162" s="70"/>
      <c r="T162" s="70"/>
      <c r="U162" s="70"/>
      <c r="V162" s="70"/>
      <c r="W162" s="70"/>
      <c r="X162" s="70"/>
    </row>
    <row r="163" spans="1:24" s="111" customFormat="1" ht="20.100000000000001" hidden="1" customHeight="1">
      <c r="A163" s="280"/>
      <c r="B163" s="235"/>
      <c r="C163" s="235"/>
      <c r="D163" s="235"/>
      <c r="E163" s="235"/>
      <c r="F163" s="235"/>
      <c r="G163" s="235"/>
      <c r="H163" s="235"/>
      <c r="I163" s="235"/>
      <c r="J163" s="235"/>
      <c r="K163" s="302"/>
      <c r="M163" s="47"/>
      <c r="N163" s="183"/>
      <c r="O163" s="47"/>
      <c r="P163" s="183"/>
      <c r="Q163" s="47"/>
      <c r="R163" s="47"/>
      <c r="S163" s="70"/>
      <c r="T163" s="70"/>
      <c r="U163" s="70"/>
      <c r="V163" s="70"/>
      <c r="W163" s="70"/>
      <c r="X163" s="70"/>
    </row>
    <row r="164" spans="1:24" s="111" customFormat="1" ht="20.100000000000001" hidden="1" customHeight="1">
      <c r="A164" s="184"/>
      <c r="B164" s="813"/>
      <c r="C164" s="813"/>
      <c r="D164" s="813"/>
      <c r="E164" s="813"/>
      <c r="F164" s="813"/>
      <c r="G164" s="813"/>
      <c r="H164" s="813"/>
      <c r="I164" s="813"/>
      <c r="J164" s="813"/>
      <c r="K164" s="300"/>
      <c r="L164" s="30"/>
      <c r="M164" s="47"/>
      <c r="N164" s="183"/>
      <c r="O164" s="47"/>
      <c r="P164" s="183"/>
      <c r="Q164" s="47"/>
      <c r="R164" s="47"/>
      <c r="S164" s="70"/>
      <c r="T164" s="70"/>
      <c r="U164" s="70"/>
      <c r="V164" s="70"/>
      <c r="W164" s="70"/>
      <c r="X164" s="70"/>
    </row>
    <row r="165" spans="1:24" s="111" customFormat="1" ht="20.100000000000001" hidden="1" customHeight="1">
      <c r="A165" s="235"/>
      <c r="B165" s="691"/>
      <c r="C165" s="691"/>
      <c r="D165" s="691"/>
      <c r="E165" s="816"/>
      <c r="F165" s="816"/>
      <c r="G165" s="816"/>
      <c r="H165" s="816"/>
      <c r="I165" s="816"/>
      <c r="J165" s="816"/>
      <c r="K165" s="816"/>
      <c r="L165" s="30"/>
      <c r="M165" s="47"/>
      <c r="N165" s="47"/>
      <c r="O165" s="47"/>
      <c r="P165" s="47"/>
      <c r="Q165" s="47"/>
      <c r="R165" s="47"/>
      <c r="S165" s="70"/>
      <c r="T165" s="70"/>
      <c r="U165" s="70"/>
      <c r="V165" s="70"/>
      <c r="W165" s="70"/>
      <c r="X165" s="70"/>
    </row>
    <row r="166" spans="1:24" s="111" customFormat="1" ht="22.5" hidden="1" customHeight="1">
      <c r="A166" s="249"/>
      <c r="B166" s="813"/>
      <c r="C166" s="813"/>
      <c r="D166" s="813"/>
      <c r="E166" s="813"/>
      <c r="F166" s="813"/>
      <c r="G166" s="813"/>
      <c r="H166" s="813"/>
      <c r="I166" s="813"/>
      <c r="J166" s="813"/>
      <c r="K166" s="245"/>
      <c r="L166" s="30"/>
      <c r="M166" s="47"/>
      <c r="N166" s="183"/>
      <c r="O166" s="47"/>
      <c r="P166" s="183"/>
      <c r="Q166" s="47"/>
      <c r="R166" s="47"/>
      <c r="S166" s="70"/>
      <c r="T166" s="70"/>
      <c r="U166" s="70"/>
      <c r="V166" s="70"/>
      <c r="W166" s="70"/>
      <c r="X166" s="70"/>
    </row>
    <row r="167" spans="1:24" s="111" customFormat="1" ht="20.100000000000001" hidden="1" customHeight="1">
      <c r="A167" s="238"/>
      <c r="L167" s="43"/>
      <c r="M167" s="47"/>
      <c r="N167" s="181"/>
      <c r="O167" s="47"/>
      <c r="P167" s="183"/>
      <c r="Q167" s="47"/>
      <c r="R167" s="47"/>
      <c r="S167" s="70"/>
      <c r="T167" s="70"/>
      <c r="U167" s="70"/>
      <c r="V167" s="70"/>
      <c r="W167" s="70"/>
      <c r="X167" s="70"/>
    </row>
    <row r="168" spans="1:24" s="110" customFormat="1" ht="32.25" customHeight="1">
      <c r="A168" s="682" t="s">
        <v>585</v>
      </c>
      <c r="B168" s="682"/>
      <c r="C168" s="682"/>
      <c r="D168" s="682"/>
      <c r="E168" s="682"/>
      <c r="F168" s="682"/>
      <c r="G168" s="682"/>
      <c r="H168" s="682"/>
      <c r="I168" s="682"/>
      <c r="J168" s="682"/>
      <c r="K168" s="682"/>
      <c r="L168" s="30"/>
      <c r="M168" s="25"/>
      <c r="N168" s="109"/>
      <c r="O168" s="108"/>
      <c r="P168" s="190"/>
      <c r="Q168" s="190"/>
    </row>
    <row r="169" spans="1:24" s="111" customFormat="1" ht="39" customHeight="1">
      <c r="A169" s="799" t="s">
        <v>488</v>
      </c>
      <c r="B169" s="799"/>
      <c r="C169" s="799"/>
      <c r="D169" s="799"/>
      <c r="E169" s="799"/>
      <c r="F169" s="799"/>
      <c r="G169" s="799"/>
      <c r="H169" s="799"/>
      <c r="I169" s="799"/>
      <c r="J169" s="799"/>
      <c r="K169" s="799"/>
      <c r="L169" s="43"/>
      <c r="M169" s="47"/>
      <c r="N169" s="47"/>
      <c r="O169" s="47"/>
      <c r="P169" s="47"/>
      <c r="Q169" s="47"/>
      <c r="R169" s="47"/>
      <c r="S169" s="70"/>
      <c r="T169" s="70"/>
      <c r="U169" s="70"/>
      <c r="V169" s="70"/>
      <c r="W169" s="70"/>
      <c r="X169" s="70"/>
    </row>
    <row r="170" spans="1:24" s="111" customFormat="1" ht="20.100000000000001" customHeight="1">
      <c r="B170" s="684" t="s">
        <v>457</v>
      </c>
      <c r="C170" s="684"/>
      <c r="D170" s="684"/>
      <c r="E170" s="684"/>
      <c r="F170" s="684"/>
      <c r="G170" s="684"/>
      <c r="H170" s="684"/>
      <c r="I170" s="684"/>
      <c r="J170" s="684"/>
      <c r="K170" s="315" t="b">
        <v>0</v>
      </c>
      <c r="L170" s="58" t="str">
        <f>IF(AND(P172+P173+P174+P175+P176&gt;0,P170+P171&gt;0),"Risposte non coerenti",IF(P170+P171&gt;1,"Scegliere una sola opzione",IF(P172+P173+P174+P175+P176&gt;2,"Attenzione: se sì, max 2 risposte possibili","")))</f>
        <v/>
      </c>
      <c r="M170" s="47"/>
      <c r="N170" s="181" t="str">
        <f>+IF(K170=TRUE,"1","0")</f>
        <v>0</v>
      </c>
      <c r="O170" s="47"/>
      <c r="P170" s="182">
        <f t="shared" ref="P170:P171" si="11">N170*1</f>
        <v>0</v>
      </c>
      <c r="Q170" s="47"/>
      <c r="R170" s="284"/>
      <c r="S170" s="70"/>
      <c r="T170" s="70"/>
      <c r="U170" s="70"/>
      <c r="V170" s="70"/>
      <c r="W170" s="70"/>
      <c r="X170" s="70"/>
    </row>
    <row r="171" spans="1:24" s="111" customFormat="1" ht="20.100000000000001" customHeight="1">
      <c r="B171" s="684" t="s">
        <v>8</v>
      </c>
      <c r="C171" s="684"/>
      <c r="D171" s="684"/>
      <c r="E171" s="684"/>
      <c r="F171" s="684"/>
      <c r="G171" s="684"/>
      <c r="H171" s="684"/>
      <c r="I171" s="684"/>
      <c r="J171" s="684"/>
      <c r="K171" s="316" t="b">
        <v>0</v>
      </c>
      <c r="L171" s="58" t="str">
        <f>IF(P170+P171&gt;0,"Passare alla domanda E.3","")</f>
        <v/>
      </c>
      <c r="M171" s="47"/>
      <c r="N171" s="181" t="str">
        <f>+IF(K171=TRUE,"1","0")</f>
        <v>0</v>
      </c>
      <c r="O171" s="112"/>
      <c r="P171" s="182">
        <f t="shared" si="11"/>
        <v>0</v>
      </c>
      <c r="Q171" s="47"/>
      <c r="R171" s="282"/>
      <c r="S171" s="70"/>
      <c r="T171" s="70"/>
      <c r="U171" s="70"/>
      <c r="V171" s="70"/>
      <c r="W171" s="70"/>
      <c r="X171" s="70"/>
    </row>
    <row r="172" spans="1:24" s="186" customFormat="1" ht="20.100000000000001" customHeight="1">
      <c r="B172" s="684" t="s">
        <v>479</v>
      </c>
      <c r="C172" s="684"/>
      <c r="D172" s="684"/>
      <c r="E172" s="684"/>
      <c r="F172" s="684"/>
      <c r="G172" s="684"/>
      <c r="H172" s="684"/>
      <c r="I172" s="684" t="b">
        <v>0</v>
      </c>
      <c r="J172" s="684"/>
      <c r="K172" s="316" t="b">
        <v>0</v>
      </c>
      <c r="L172" s="40"/>
      <c r="M172" s="49"/>
      <c r="N172" s="181" t="str">
        <f t="shared" ref="N172" si="12">+IF(K172=TRUE,"1","0")</f>
        <v>0</v>
      </c>
      <c r="O172" s="47"/>
      <c r="P172" s="182">
        <f>N172*1</f>
        <v>0</v>
      </c>
      <c r="Q172" s="49"/>
      <c r="R172" s="283"/>
      <c r="S172" s="127"/>
      <c r="T172" s="127"/>
      <c r="U172" s="127"/>
      <c r="V172" s="127"/>
      <c r="W172" s="127"/>
      <c r="X172" s="127"/>
    </row>
    <row r="173" spans="1:24" s="186" customFormat="1" ht="20.100000000000001" customHeight="1">
      <c r="B173" s="684" t="s">
        <v>477</v>
      </c>
      <c r="C173" s="684"/>
      <c r="D173" s="684"/>
      <c r="E173" s="684"/>
      <c r="F173" s="684"/>
      <c r="G173" s="684"/>
      <c r="H173" s="684"/>
      <c r="I173" s="684" t="b">
        <v>0</v>
      </c>
      <c r="J173" s="684"/>
      <c r="K173" s="316" t="b">
        <v>0</v>
      </c>
      <c r="L173" s="318"/>
      <c r="M173" s="38"/>
      <c r="N173" s="181" t="str">
        <f t="shared" ref="N173" si="13">+IF(K173=TRUE,"1","0")</f>
        <v>0</v>
      </c>
      <c r="O173" s="47"/>
      <c r="P173" s="182">
        <f t="shared" ref="P173" si="14">N173*1</f>
        <v>0</v>
      </c>
      <c r="Q173" s="187"/>
      <c r="R173" s="283"/>
    </row>
    <row r="174" spans="1:24" s="186" customFormat="1" ht="20.100000000000001" customHeight="1">
      <c r="A174" s="242"/>
      <c r="B174" s="684" t="s">
        <v>559</v>
      </c>
      <c r="C174" s="684"/>
      <c r="D174" s="684"/>
      <c r="E174" s="684"/>
      <c r="F174" s="684"/>
      <c r="G174" s="684"/>
      <c r="H174" s="684"/>
      <c r="I174" s="684" t="b">
        <v>0</v>
      </c>
      <c r="J174" s="684"/>
      <c r="K174" s="316" t="b">
        <v>0</v>
      </c>
      <c r="L174" s="318"/>
      <c r="M174" s="38"/>
      <c r="N174" s="181" t="str">
        <f t="shared" ref="N174:N176" si="15">+IF(K174=TRUE,"1","0")</f>
        <v>0</v>
      </c>
      <c r="O174" s="47"/>
      <c r="P174" s="182">
        <f t="shared" ref="P174:P176" si="16">N174*1</f>
        <v>0</v>
      </c>
      <c r="Q174" s="187"/>
      <c r="R174" s="283"/>
    </row>
    <row r="175" spans="1:24" s="111" customFormat="1" ht="32.25" customHeight="1">
      <c r="B175" s="684" t="s">
        <v>560</v>
      </c>
      <c r="C175" s="684"/>
      <c r="D175" s="684"/>
      <c r="E175" s="684"/>
      <c r="F175" s="684"/>
      <c r="G175" s="684"/>
      <c r="H175" s="684"/>
      <c r="I175" s="684"/>
      <c r="J175" s="684"/>
      <c r="K175" s="336" t="b">
        <v>0</v>
      </c>
      <c r="L175" s="30"/>
      <c r="M175" s="47"/>
      <c r="N175" s="181" t="str">
        <f t="shared" si="15"/>
        <v>0</v>
      </c>
      <c r="O175" s="47"/>
      <c r="P175" s="182">
        <f t="shared" si="16"/>
        <v>0</v>
      </c>
      <c r="Q175" s="47"/>
      <c r="R175" s="47"/>
      <c r="S175" s="70"/>
      <c r="T175" s="70"/>
      <c r="U175" s="70"/>
      <c r="V175" s="70"/>
      <c r="W175" s="70"/>
      <c r="X175" s="70"/>
    </row>
    <row r="176" spans="1:24" s="111" customFormat="1" ht="20.100000000000001" customHeight="1">
      <c r="A176" s="243"/>
      <c r="B176" s="684" t="s">
        <v>478</v>
      </c>
      <c r="C176" s="684"/>
      <c r="D176" s="684"/>
      <c r="E176" s="684"/>
      <c r="F176" s="684"/>
      <c r="G176" s="684"/>
      <c r="H176" s="684"/>
      <c r="I176" s="684"/>
      <c r="J176" s="684"/>
      <c r="K176" s="316" t="b">
        <v>0</v>
      </c>
      <c r="L176" s="318"/>
      <c r="M176" s="30"/>
      <c r="N176" s="181" t="str">
        <f t="shared" si="15"/>
        <v>0</v>
      </c>
      <c r="P176" s="182">
        <f t="shared" si="16"/>
        <v>0</v>
      </c>
      <c r="Q176" s="114"/>
      <c r="R176" s="282"/>
    </row>
    <row r="177" spans="1:24" ht="20.100000000000001" customHeight="1"/>
    <row r="178" spans="1:24" s="111" customFormat="1" ht="31.5" customHeight="1">
      <c r="A178" s="799" t="s">
        <v>561</v>
      </c>
      <c r="B178" s="799"/>
      <c r="C178" s="799"/>
      <c r="D178" s="799"/>
      <c r="E178" s="799"/>
      <c r="F178" s="799"/>
      <c r="G178" s="799"/>
      <c r="H178" s="799"/>
      <c r="I178" s="799"/>
      <c r="J178" s="799"/>
      <c r="K178" s="799"/>
      <c r="L178" s="679" t="str">
        <f>IF(AND(P170+P171&gt;0,P179+P180+P181+P182+P183+P184+P186&gt;0),"Risposte non coerenti con quanto indicato in E.1","")</f>
        <v/>
      </c>
      <c r="M178" s="679"/>
      <c r="N178" s="114"/>
      <c r="O178" s="114"/>
      <c r="P178" s="188"/>
      <c r="Q178" s="114"/>
      <c r="R178" s="282"/>
    </row>
    <row r="179" spans="1:24" s="111" customFormat="1" ht="20.100000000000001" customHeight="1">
      <c r="A179" s="240"/>
      <c r="B179" s="368" t="s">
        <v>454</v>
      </c>
      <c r="C179" s="368"/>
      <c r="D179" s="368"/>
      <c r="E179" s="368"/>
      <c r="F179" s="368"/>
      <c r="G179" s="368"/>
      <c r="H179" s="368"/>
      <c r="I179" s="368"/>
      <c r="J179" s="368"/>
      <c r="K179" s="317" t="b">
        <v>0</v>
      </c>
      <c r="L179" s="40" t="str">
        <f>IF(AND(P179=1,P180+P181+P182+P183+P184+P185+P186&gt;0),"Attenzione: risposte non coerenti","")</f>
        <v/>
      </c>
      <c r="M179" s="47"/>
      <c r="N179" s="181" t="str">
        <f>+IF(K179=TRUE,"1","0")</f>
        <v>0</v>
      </c>
      <c r="O179" s="47"/>
      <c r="P179" s="182">
        <f t="shared" ref="P179:P180" si="17">N179*1</f>
        <v>0</v>
      </c>
      <c r="Q179" s="47"/>
      <c r="R179" s="282"/>
      <c r="S179" s="70"/>
      <c r="T179" s="70"/>
      <c r="U179" s="70"/>
      <c r="V179" s="70"/>
      <c r="W179" s="70"/>
      <c r="X179" s="70"/>
    </row>
    <row r="180" spans="1:24" s="186" customFormat="1" ht="20.100000000000001" customHeight="1">
      <c r="A180" s="241"/>
      <c r="B180" s="368" t="s">
        <v>465</v>
      </c>
      <c r="C180" s="368"/>
      <c r="D180" s="368"/>
      <c r="E180" s="368"/>
      <c r="F180" s="368"/>
      <c r="G180" s="368"/>
      <c r="H180" s="368"/>
      <c r="I180" s="368"/>
      <c r="J180" s="368"/>
      <c r="K180" s="316" t="b">
        <v>0</v>
      </c>
      <c r="L180" s="318"/>
      <c r="M180" s="49"/>
      <c r="N180" s="181" t="str">
        <f>+IF(K180=TRUE,"1","0")</f>
        <v>0</v>
      </c>
      <c r="O180" s="112"/>
      <c r="P180" s="182">
        <f t="shared" si="17"/>
        <v>0</v>
      </c>
      <c r="Q180" s="49"/>
      <c r="R180" s="283"/>
      <c r="S180" s="127"/>
      <c r="T180" s="127"/>
      <c r="U180" s="127"/>
      <c r="V180" s="127"/>
      <c r="W180" s="127"/>
      <c r="X180" s="127"/>
    </row>
    <row r="181" spans="1:24" s="186" customFormat="1" ht="20.100000000000001" customHeight="1">
      <c r="A181" s="241"/>
      <c r="B181" s="368" t="s">
        <v>455</v>
      </c>
      <c r="C181" s="368"/>
      <c r="D181" s="368"/>
      <c r="E181" s="368"/>
      <c r="F181" s="368"/>
      <c r="G181" s="368"/>
      <c r="H181" s="368"/>
      <c r="I181" s="368"/>
      <c r="J181" s="368"/>
      <c r="K181" s="316" t="b">
        <v>0</v>
      </c>
      <c r="L181" s="318"/>
      <c r="M181" s="49"/>
      <c r="N181" s="181" t="str">
        <f t="shared" ref="N181:N184" si="18">+IF(K181=TRUE,"1","0")</f>
        <v>0</v>
      </c>
      <c r="O181" s="47"/>
      <c r="P181" s="182">
        <f>N181*1</f>
        <v>0</v>
      </c>
      <c r="Q181" s="49"/>
      <c r="R181" s="283"/>
      <c r="S181" s="127"/>
      <c r="T181" s="127"/>
      <c r="U181" s="127"/>
      <c r="V181" s="127"/>
      <c r="W181" s="127"/>
      <c r="X181" s="127"/>
    </row>
    <row r="182" spans="1:24" s="186" customFormat="1" ht="24.75" customHeight="1">
      <c r="A182" s="242"/>
      <c r="B182" s="367" t="s">
        <v>458</v>
      </c>
      <c r="C182" s="367"/>
      <c r="D182" s="367"/>
      <c r="E182" s="367"/>
      <c r="F182" s="367"/>
      <c r="G182" s="367"/>
      <c r="H182" s="367"/>
      <c r="I182" s="367"/>
      <c r="J182" s="367"/>
      <c r="K182" s="316" t="b">
        <v>0</v>
      </c>
      <c r="L182" s="40"/>
      <c r="M182" s="38"/>
      <c r="N182" s="181" t="str">
        <f t="shared" si="18"/>
        <v>0</v>
      </c>
      <c r="O182" s="47"/>
      <c r="P182" s="182">
        <f t="shared" ref="P182:P184" si="19">N182*1</f>
        <v>0</v>
      </c>
      <c r="Q182" s="187"/>
      <c r="R182" s="187"/>
    </row>
    <row r="183" spans="1:24" s="186" customFormat="1" ht="20.100000000000001" customHeight="1">
      <c r="A183" s="242"/>
      <c r="B183" s="367" t="s">
        <v>456</v>
      </c>
      <c r="C183" s="367"/>
      <c r="D183" s="367"/>
      <c r="E183" s="367"/>
      <c r="F183" s="367"/>
      <c r="G183" s="367"/>
      <c r="H183" s="367"/>
      <c r="I183" s="367"/>
      <c r="J183" s="367"/>
      <c r="K183" s="316" t="b">
        <v>0</v>
      </c>
      <c r="M183" s="38"/>
      <c r="N183" s="181" t="str">
        <f t="shared" si="18"/>
        <v>0</v>
      </c>
      <c r="O183" s="47"/>
      <c r="P183" s="182">
        <f t="shared" si="19"/>
        <v>0</v>
      </c>
      <c r="Q183" s="187"/>
      <c r="R183" s="187"/>
    </row>
    <row r="184" spans="1:24" s="186" customFormat="1" ht="20.100000000000001" customHeight="1">
      <c r="A184" s="242"/>
      <c r="B184" s="368" t="s">
        <v>709</v>
      </c>
      <c r="C184" s="368"/>
      <c r="D184" s="368"/>
      <c r="E184" s="368"/>
      <c r="F184" s="368"/>
      <c r="G184" s="368"/>
      <c r="H184" s="368"/>
      <c r="I184" s="368"/>
      <c r="J184" s="368"/>
      <c r="K184" s="316" t="b">
        <v>0</v>
      </c>
      <c r="L184" s="40"/>
      <c r="M184" s="38"/>
      <c r="N184" s="181" t="str">
        <f t="shared" si="18"/>
        <v>0</v>
      </c>
      <c r="O184" s="47"/>
      <c r="P184" s="182">
        <f t="shared" si="19"/>
        <v>0</v>
      </c>
      <c r="Q184" s="187"/>
      <c r="R184" s="187"/>
    </row>
    <row r="185" spans="1:24" s="186" customFormat="1" ht="20.100000000000001" customHeight="1">
      <c r="A185" s="242"/>
      <c r="B185" s="368" t="s">
        <v>562</v>
      </c>
      <c r="C185" s="368"/>
      <c r="D185" s="368"/>
      <c r="E185" s="368"/>
      <c r="F185" s="368"/>
      <c r="G185" s="368"/>
      <c r="H185" s="368"/>
      <c r="I185" s="368"/>
      <c r="J185" s="368"/>
      <c r="K185" s="316" t="b">
        <v>0</v>
      </c>
      <c r="L185" s="40"/>
      <c r="M185" s="38"/>
      <c r="N185" s="181" t="str">
        <f t="shared" ref="N185:N186" si="20">+IF(K185=TRUE,"1","0")</f>
        <v>0</v>
      </c>
      <c r="O185" s="47"/>
      <c r="P185" s="182">
        <f t="shared" ref="P185:P186" si="21">N185*1</f>
        <v>0</v>
      </c>
      <c r="Q185" s="187"/>
      <c r="R185" s="187"/>
    </row>
    <row r="186" spans="1:24" s="111" customFormat="1" ht="20.100000000000001" customHeight="1">
      <c r="A186" s="242"/>
      <c r="B186" s="368" t="s">
        <v>565</v>
      </c>
      <c r="C186" s="368"/>
      <c r="D186" s="368"/>
      <c r="E186" s="368"/>
      <c r="F186" s="368"/>
      <c r="G186" s="368"/>
      <c r="H186" s="368"/>
      <c r="I186" s="368"/>
      <c r="J186" s="368"/>
      <c r="K186" s="316" t="b">
        <v>0</v>
      </c>
      <c r="L186" s="41" t="str">
        <f>IF(SUM(P179:P186)=0,"",IF(AND(SUM(P179:P185)&gt;0,P186=0,SUM(P199:P201)=0),"Passare alla domanda E.3",""))</f>
        <v/>
      </c>
      <c r="M186" s="30"/>
      <c r="N186" s="181" t="str">
        <f t="shared" si="20"/>
        <v>0</v>
      </c>
      <c r="O186" s="47"/>
      <c r="P186" s="182">
        <f t="shared" si="21"/>
        <v>0</v>
      </c>
      <c r="Q186" s="114"/>
      <c r="R186" s="284"/>
    </row>
    <row r="187" spans="1:24" s="111" customFormat="1" ht="20.100000000000001" customHeight="1">
      <c r="A187" s="243"/>
      <c r="B187" s="240"/>
      <c r="C187" s="240"/>
      <c r="D187" s="240"/>
      <c r="E187" s="240"/>
      <c r="F187" s="240"/>
      <c r="G187" s="240"/>
      <c r="H187" s="240"/>
      <c r="I187" s="240"/>
      <c r="J187" s="85"/>
      <c r="K187" s="244"/>
      <c r="L187" s="40"/>
      <c r="M187" s="30"/>
      <c r="N187" s="84"/>
      <c r="P187" s="84"/>
      <c r="Q187" s="114"/>
      <c r="R187" s="114"/>
    </row>
    <row r="188" spans="1:24" s="111" customFormat="1" ht="20.100000000000001" customHeight="1">
      <c r="A188" s="799" t="s">
        <v>563</v>
      </c>
      <c r="B188" s="799"/>
      <c r="C188" s="799"/>
      <c r="D188" s="799"/>
      <c r="E188" s="799"/>
      <c r="F188" s="799"/>
      <c r="G188" s="799"/>
      <c r="H188" s="799"/>
      <c r="I188" s="799"/>
      <c r="J188" s="799"/>
      <c r="K188" s="799"/>
      <c r="L188" s="40"/>
      <c r="M188" s="30"/>
      <c r="N188" s="183"/>
      <c r="O188" s="47"/>
      <c r="P188" s="183"/>
      <c r="Q188" s="114"/>
      <c r="R188" s="114"/>
    </row>
    <row r="189" spans="1:24" s="111" customFormat="1" ht="20.100000000000001" customHeight="1">
      <c r="A189" s="235"/>
      <c r="B189" s="684" t="s">
        <v>564</v>
      </c>
      <c r="C189" s="684"/>
      <c r="D189" s="684"/>
      <c r="E189" s="684"/>
      <c r="F189" s="684"/>
      <c r="G189" s="684"/>
      <c r="H189" s="684"/>
      <c r="I189" s="684"/>
      <c r="J189" s="684"/>
      <c r="K189" s="317" t="b">
        <v>0</v>
      </c>
      <c r="L189" s="30"/>
      <c r="M189" s="30"/>
      <c r="N189" s="181" t="str">
        <f>+IF(K189=TRUE,"1","0")</f>
        <v>0</v>
      </c>
      <c r="O189" s="47"/>
      <c r="P189" s="182">
        <f t="shared" ref="P189:P196" si="22">N189*1</f>
        <v>0</v>
      </c>
      <c r="Q189" s="114"/>
      <c r="R189" s="114"/>
    </row>
    <row r="190" spans="1:24" s="186" customFormat="1" ht="20.100000000000001" customHeight="1">
      <c r="A190" s="194"/>
      <c r="B190" s="368" t="s">
        <v>695</v>
      </c>
      <c r="C190" s="374"/>
      <c r="D190" s="374"/>
      <c r="E190" s="374"/>
      <c r="F190" s="374"/>
      <c r="G190" s="374"/>
      <c r="H190" s="374"/>
      <c r="I190" s="374"/>
      <c r="J190" s="374"/>
      <c r="K190" s="316" t="b">
        <v>0</v>
      </c>
      <c r="L190" s="71"/>
      <c r="M190" s="49"/>
      <c r="N190" s="181" t="str">
        <f t="shared" ref="N190:N196" si="23">+IF(K190=TRUE,"1","0")</f>
        <v>0</v>
      </c>
      <c r="O190" s="47"/>
      <c r="P190" s="182">
        <f t="shared" si="22"/>
        <v>0</v>
      </c>
      <c r="Q190" s="49"/>
      <c r="R190" s="283"/>
      <c r="S190" s="127"/>
      <c r="T190" s="127"/>
      <c r="U190" s="127"/>
      <c r="V190" s="127"/>
      <c r="W190" s="127"/>
      <c r="X190" s="127"/>
    </row>
    <row r="191" spans="1:24" s="112" customFormat="1" ht="20.100000000000001" customHeight="1">
      <c r="C191" s="376"/>
      <c r="D191" s="377"/>
      <c r="E191" s="496" t="s">
        <v>696</v>
      </c>
      <c r="F191" s="497" t="s">
        <v>691</v>
      </c>
      <c r="G191" s="498"/>
      <c r="H191" s="498"/>
      <c r="I191" s="498"/>
      <c r="J191" s="499"/>
      <c r="K191" s="316" t="b">
        <v>0</v>
      </c>
      <c r="L191" s="370"/>
      <c r="N191" s="181" t="str">
        <f t="shared" ref="N191:N194" si="24">+IF(K191=TRUE,"1","0")</f>
        <v>0</v>
      </c>
      <c r="O191" s="47"/>
      <c r="P191" s="182">
        <f t="shared" ref="P191:P194" si="25">N191*1</f>
        <v>0</v>
      </c>
      <c r="Q191" s="369"/>
    </row>
    <row r="192" spans="1:24" s="112" customFormat="1" ht="20.100000000000001" customHeight="1">
      <c r="C192" s="72"/>
      <c r="F192" s="497" t="s">
        <v>692</v>
      </c>
      <c r="G192" s="498"/>
      <c r="H192" s="498"/>
      <c r="I192" s="499"/>
      <c r="J192" s="499"/>
      <c r="K192" s="316" t="b">
        <v>0</v>
      </c>
      <c r="L192" s="94"/>
      <c r="N192" s="181" t="str">
        <f t="shared" si="24"/>
        <v>0</v>
      </c>
      <c r="O192" s="47"/>
      <c r="P192" s="182">
        <f t="shared" si="25"/>
        <v>0</v>
      </c>
      <c r="Q192" s="369"/>
    </row>
    <row r="193" spans="1:24" s="112" customFormat="1" ht="20.100000000000001" customHeight="1">
      <c r="A193" s="72"/>
      <c r="B193" s="72"/>
      <c r="C193" s="72"/>
      <c r="D193" s="72"/>
      <c r="E193" s="72"/>
      <c r="F193" s="497" t="s">
        <v>693</v>
      </c>
      <c r="G193" s="500"/>
      <c r="H193" s="500"/>
      <c r="I193" s="500"/>
      <c r="J193" s="500"/>
      <c r="K193" s="316" t="b">
        <v>0</v>
      </c>
      <c r="L193" s="94"/>
      <c r="N193" s="181" t="str">
        <f t="shared" si="24"/>
        <v>0</v>
      </c>
      <c r="O193" s="47"/>
      <c r="P193" s="182">
        <f t="shared" si="25"/>
        <v>0</v>
      </c>
      <c r="Q193" s="84"/>
      <c r="R193" s="84"/>
      <c r="S193" s="84"/>
    </row>
    <row r="194" spans="1:24" s="112" customFormat="1" ht="20.100000000000001" customHeight="1">
      <c r="B194" s="72"/>
      <c r="C194" s="72"/>
      <c r="D194" s="72"/>
      <c r="E194" s="72"/>
      <c r="F194" s="497" t="s">
        <v>694</v>
      </c>
      <c r="G194" s="500"/>
      <c r="H194" s="500"/>
      <c r="I194" s="500"/>
      <c r="J194" s="500"/>
      <c r="K194" s="316" t="b">
        <v>0</v>
      </c>
      <c r="L194" s="94"/>
      <c r="M194" s="116"/>
      <c r="N194" s="181" t="str">
        <f t="shared" si="24"/>
        <v>0</v>
      </c>
      <c r="O194" s="47"/>
      <c r="P194" s="182">
        <f t="shared" si="25"/>
        <v>0</v>
      </c>
      <c r="Q194" s="84"/>
      <c r="R194" s="84"/>
      <c r="S194" s="84"/>
      <c r="T194" s="84"/>
      <c r="U194" s="84"/>
    </row>
    <row r="195" spans="1:24" s="186" customFormat="1" ht="20.100000000000001" customHeight="1">
      <c r="A195" s="194"/>
      <c r="B195" s="684" t="s">
        <v>566</v>
      </c>
      <c r="C195" s="684"/>
      <c r="D195" s="684"/>
      <c r="E195" s="684"/>
      <c r="F195" s="684"/>
      <c r="G195" s="684"/>
      <c r="H195" s="684"/>
      <c r="I195" s="684"/>
      <c r="J195" s="684"/>
      <c r="K195" s="316" t="b">
        <v>0</v>
      </c>
      <c r="L195" s="71"/>
      <c r="M195" s="38"/>
      <c r="N195" s="181" t="str">
        <f t="shared" si="23"/>
        <v>0</v>
      </c>
      <c r="O195" s="47"/>
      <c r="P195" s="182">
        <f t="shared" si="22"/>
        <v>0</v>
      </c>
      <c r="Q195" s="187"/>
      <c r="R195" s="333"/>
    </row>
    <row r="196" spans="1:24" s="111" customFormat="1" ht="20.100000000000001" customHeight="1">
      <c r="A196" s="235"/>
      <c r="B196" s="684" t="s">
        <v>600</v>
      </c>
      <c r="C196" s="684"/>
      <c r="D196" s="684"/>
      <c r="E196" s="684"/>
      <c r="F196" s="684"/>
      <c r="G196" s="684"/>
      <c r="H196" s="684"/>
      <c r="I196" s="684"/>
      <c r="J196" s="684"/>
      <c r="K196" s="316" t="b">
        <v>0</v>
      </c>
      <c r="L196" s="39"/>
      <c r="M196" s="30"/>
      <c r="N196" s="181" t="str">
        <f t="shared" si="23"/>
        <v>0</v>
      </c>
      <c r="O196" s="47"/>
      <c r="P196" s="182">
        <f t="shared" si="22"/>
        <v>0</v>
      </c>
      <c r="Q196" s="188"/>
      <c r="R196" s="114"/>
    </row>
    <row r="197" spans="1:24" s="111" customFormat="1" ht="20.100000000000001" customHeight="1">
      <c r="A197" s="292"/>
      <c r="B197" s="240"/>
      <c r="C197" s="240"/>
      <c r="D197" s="240"/>
      <c r="E197" s="240"/>
      <c r="F197" s="240"/>
      <c r="G197" s="240"/>
      <c r="H197" s="240"/>
      <c r="I197" s="240"/>
      <c r="J197" s="240"/>
      <c r="K197" s="240"/>
      <c r="L197" s="332"/>
      <c r="M197" s="30"/>
      <c r="N197" s="84"/>
      <c r="P197" s="84"/>
      <c r="Q197" s="114"/>
      <c r="R197" s="284"/>
    </row>
    <row r="198" spans="1:24" s="186" customFormat="1" ht="27.75" customHeight="1">
      <c r="A198" s="683" t="s">
        <v>929</v>
      </c>
      <c r="B198" s="683"/>
      <c r="C198" s="683"/>
      <c r="D198" s="683"/>
      <c r="E198" s="683"/>
      <c r="F198" s="683"/>
      <c r="G198" s="683"/>
      <c r="H198" s="683"/>
      <c r="I198" s="683"/>
      <c r="J198" s="683"/>
      <c r="K198" s="683"/>
      <c r="L198" s="40"/>
      <c r="M198" s="49"/>
      <c r="N198" s="183"/>
      <c r="O198" s="127"/>
      <c r="P198" s="183"/>
      <c r="Q198" s="49"/>
      <c r="R198" s="49"/>
      <c r="S198" s="127"/>
      <c r="T198" s="127"/>
      <c r="U198" s="127"/>
      <c r="V198" s="127"/>
      <c r="W198" s="127"/>
      <c r="X198" s="127"/>
    </row>
    <row r="199" spans="1:24" s="111" customFormat="1" ht="20.100000000000001" customHeight="1">
      <c r="A199" s="292"/>
      <c r="B199" s="684" t="s">
        <v>567</v>
      </c>
      <c r="C199" s="684"/>
      <c r="D199" s="684"/>
      <c r="E199" s="684"/>
      <c r="F199" s="684"/>
      <c r="G199" s="684"/>
      <c r="H199" s="684"/>
      <c r="I199" s="684"/>
      <c r="J199" s="684"/>
      <c r="K199" s="338" t="b">
        <v>0</v>
      </c>
      <c r="L199" s="58" t="str">
        <f>IF(AND(P200=0,P201=0,P199=1),"Passare alla sezione F","")</f>
        <v/>
      </c>
      <c r="M199" s="30"/>
      <c r="N199" s="181" t="str">
        <f t="shared" ref="N199:N201" si="26">+IF(K199=TRUE,"1","0")</f>
        <v>0</v>
      </c>
      <c r="O199" s="47"/>
      <c r="P199" s="182">
        <f t="shared" ref="P199:P201" si="27">N199*1</f>
        <v>0</v>
      </c>
      <c r="Q199" s="114"/>
      <c r="R199" s="284"/>
    </row>
    <row r="200" spans="1:24" s="111" customFormat="1" ht="30" customHeight="1">
      <c r="B200" s="684" t="s">
        <v>569</v>
      </c>
      <c r="C200" s="684"/>
      <c r="D200" s="684"/>
      <c r="E200" s="684"/>
      <c r="F200" s="684"/>
      <c r="G200" s="684"/>
      <c r="H200" s="684"/>
      <c r="I200" s="684"/>
      <c r="J200" s="684"/>
      <c r="K200" s="339" t="b">
        <v>0</v>
      </c>
      <c r="L200" s="358" t="str">
        <f>IF(AND(P200=0,P201=0,P199=1),"↓↓↓","")</f>
        <v/>
      </c>
      <c r="M200" s="30"/>
      <c r="N200" s="181" t="str">
        <f t="shared" si="26"/>
        <v>0</v>
      </c>
      <c r="O200" s="47"/>
      <c r="P200" s="182">
        <f t="shared" si="27"/>
        <v>0</v>
      </c>
      <c r="Q200" s="114"/>
      <c r="R200" s="114"/>
    </row>
    <row r="201" spans="1:24" s="111" customFormat="1" ht="44.25" customHeight="1">
      <c r="B201" s="684" t="s">
        <v>570</v>
      </c>
      <c r="C201" s="684"/>
      <c r="D201" s="684"/>
      <c r="E201" s="684"/>
      <c r="F201" s="684"/>
      <c r="G201" s="684"/>
      <c r="H201" s="684"/>
      <c r="I201" s="684"/>
      <c r="J201" s="684"/>
      <c r="K201" s="339" t="b">
        <v>0</v>
      </c>
      <c r="L201" s="472" t="str">
        <f>IF(AND(P199+P200+P201&gt;1),"Scegliere una sola opzione","")</f>
        <v/>
      </c>
      <c r="M201" s="30"/>
      <c r="N201" s="181" t="str">
        <f t="shared" si="26"/>
        <v>0</v>
      </c>
      <c r="O201" s="47"/>
      <c r="P201" s="182">
        <f t="shared" si="27"/>
        <v>0</v>
      </c>
      <c r="Q201" s="188"/>
      <c r="R201" s="114"/>
    </row>
    <row r="202" spans="1:24" s="111" customFormat="1" ht="20.100000000000001" customHeight="1">
      <c r="B202" s="690"/>
      <c r="C202" s="690"/>
      <c r="D202" s="690"/>
      <c r="E202" s="690"/>
      <c r="F202" s="690"/>
      <c r="G202" s="690"/>
      <c r="H202" s="690"/>
      <c r="I202" s="690"/>
      <c r="J202" s="690"/>
      <c r="K202" s="244"/>
      <c r="L202" s="39"/>
      <c r="M202" s="30"/>
      <c r="N202" s="183"/>
      <c r="O202" s="47"/>
      <c r="P202" s="183"/>
      <c r="Q202" s="188"/>
      <c r="R202" s="114"/>
    </row>
    <row r="203" spans="1:24" s="111" customFormat="1" ht="27.75" customHeight="1">
      <c r="A203" s="683" t="s">
        <v>930</v>
      </c>
      <c r="B203" s="683"/>
      <c r="C203" s="683"/>
      <c r="D203" s="683"/>
      <c r="E203" s="683"/>
      <c r="F203" s="683"/>
      <c r="G203" s="683"/>
      <c r="H203" s="683"/>
      <c r="I203" s="683"/>
      <c r="J203" s="683"/>
      <c r="K203" s="683"/>
      <c r="L203" s="39"/>
      <c r="M203" s="30"/>
      <c r="N203" s="183"/>
      <c r="O203" s="47"/>
      <c r="P203" s="183"/>
      <c r="Q203" s="188"/>
      <c r="R203" s="114"/>
    </row>
    <row r="204" spans="1:24" s="111" customFormat="1" ht="20.100000000000001" customHeight="1">
      <c r="B204" s="684" t="s">
        <v>454</v>
      </c>
      <c r="C204" s="684"/>
      <c r="D204" s="684"/>
      <c r="E204" s="684"/>
      <c r="F204" s="684"/>
      <c r="G204" s="684"/>
      <c r="H204" s="684"/>
      <c r="I204" s="684"/>
      <c r="J204" s="684"/>
      <c r="K204" s="337" t="b">
        <v>0</v>
      </c>
      <c r="L204" s="40" t="str">
        <f>IF(AND(P204=1,P205+P206+P207&gt;0),"Attenzione: risposte non coerenti","")</f>
        <v/>
      </c>
      <c r="M204" s="30"/>
      <c r="N204" s="181" t="str">
        <f t="shared" ref="N204:N207" si="28">+IF(K204=TRUE,"1","0")</f>
        <v>0</v>
      </c>
      <c r="O204" s="47"/>
      <c r="P204" s="182">
        <f t="shared" ref="P204:P207" si="29">N204*1</f>
        <v>0</v>
      </c>
      <c r="Q204" s="188"/>
      <c r="R204" s="114"/>
    </row>
    <row r="205" spans="1:24" s="111" customFormat="1" ht="20.100000000000001" customHeight="1">
      <c r="B205" s="684" t="s">
        <v>571</v>
      </c>
      <c r="C205" s="684"/>
      <c r="D205" s="684"/>
      <c r="E205" s="684"/>
      <c r="F205" s="684"/>
      <c r="G205" s="684"/>
      <c r="H205" s="684"/>
      <c r="I205" s="684"/>
      <c r="J205" s="684"/>
      <c r="K205" s="337" t="b">
        <v>0</v>
      </c>
      <c r="L205" s="30"/>
      <c r="M205" s="30"/>
      <c r="N205" s="181" t="str">
        <f t="shared" si="28"/>
        <v>0</v>
      </c>
      <c r="O205" s="47"/>
      <c r="P205" s="182">
        <f t="shared" si="29"/>
        <v>0</v>
      </c>
      <c r="Q205" s="114"/>
      <c r="R205" s="114"/>
    </row>
    <row r="206" spans="1:24" s="111" customFormat="1" ht="20.100000000000001" customHeight="1">
      <c r="B206" s="689" t="s">
        <v>572</v>
      </c>
      <c r="C206" s="689"/>
      <c r="D206" s="689"/>
      <c r="E206" s="689"/>
      <c r="F206" s="689"/>
      <c r="G206" s="689"/>
      <c r="H206" s="689"/>
      <c r="I206" s="689"/>
      <c r="J206" s="689"/>
      <c r="K206" s="337" t="b">
        <v>0</v>
      </c>
      <c r="L206" s="39"/>
      <c r="M206" s="30"/>
      <c r="N206" s="181" t="str">
        <f t="shared" si="28"/>
        <v>0</v>
      </c>
      <c r="O206" s="47"/>
      <c r="P206" s="182">
        <f t="shared" si="29"/>
        <v>0</v>
      </c>
      <c r="Q206" s="188"/>
      <c r="R206" s="114"/>
    </row>
    <row r="207" spans="1:24" s="111" customFormat="1" ht="20.100000000000001" customHeight="1">
      <c r="B207" s="684" t="s">
        <v>573</v>
      </c>
      <c r="C207" s="684"/>
      <c r="D207" s="684"/>
      <c r="E207" s="684"/>
      <c r="F207" s="684"/>
      <c r="G207" s="684"/>
      <c r="H207" s="684"/>
      <c r="I207" s="684"/>
      <c r="J207" s="684"/>
      <c r="K207" s="340" t="b">
        <v>0</v>
      </c>
      <c r="L207" s="71"/>
      <c r="M207" s="30"/>
      <c r="N207" s="181" t="str">
        <f t="shared" si="28"/>
        <v>0</v>
      </c>
      <c r="O207" s="47"/>
      <c r="P207" s="182">
        <f t="shared" si="29"/>
        <v>0</v>
      </c>
      <c r="Q207" s="188"/>
      <c r="R207" s="114"/>
    </row>
    <row r="208" spans="1:24" s="111" customFormat="1" ht="20.100000000000001" customHeight="1">
      <c r="A208" s="112"/>
      <c r="B208" s="334" t="s">
        <v>388</v>
      </c>
      <c r="C208" s="331"/>
      <c r="D208" s="331"/>
      <c r="E208" s="795" t="s">
        <v>601</v>
      </c>
      <c r="F208" s="796"/>
      <c r="G208" s="796"/>
      <c r="H208" s="796"/>
      <c r="I208" s="796"/>
      <c r="J208" s="796"/>
      <c r="K208" s="797"/>
      <c r="L208" s="818" t="str">
        <f>IF(AND(P200=1,P199+P201=0,P204+P205+P206+P207&gt;=1),"Passare alla sezione F","")</f>
        <v/>
      </c>
      <c r="M208" s="819"/>
      <c r="N208" s="183"/>
      <c r="O208" s="190"/>
      <c r="P208" s="183"/>
      <c r="Q208" s="188"/>
      <c r="R208" s="114"/>
    </row>
    <row r="209" spans="1:22" s="111" customFormat="1" ht="20.100000000000001" customHeight="1">
      <c r="A209" s="87"/>
      <c r="B209" s="72"/>
      <c r="C209" s="72"/>
      <c r="D209" s="240"/>
      <c r="E209" s="240"/>
      <c r="F209" s="240"/>
      <c r="G209" s="240"/>
      <c r="H209" s="240"/>
      <c r="I209" s="240"/>
      <c r="K209" s="244"/>
      <c r="L209" s="358" t="str">
        <f>IF(AND(P200=1,P199+P201=0,P204+P205+P206+P207&gt;=1),"↓↓↓","")</f>
        <v/>
      </c>
      <c r="M209" s="30"/>
      <c r="N209" s="84"/>
      <c r="O209" s="186"/>
      <c r="P209" s="84"/>
      <c r="Q209" s="188"/>
      <c r="R209" s="114"/>
    </row>
    <row r="210" spans="1:22" s="111" customFormat="1" ht="20.100000000000001" customHeight="1">
      <c r="A210" s="683" t="s">
        <v>931</v>
      </c>
      <c r="B210" s="683"/>
      <c r="C210" s="683"/>
      <c r="D210" s="683"/>
      <c r="E210" s="683"/>
      <c r="F210" s="683"/>
      <c r="G210" s="683"/>
      <c r="H210" s="683"/>
      <c r="I210" s="683"/>
      <c r="J210" s="683"/>
      <c r="K210" s="683"/>
      <c r="L210" s="40"/>
      <c r="M210" s="36"/>
      <c r="N210" s="84"/>
      <c r="P210" s="84"/>
      <c r="Q210" s="239"/>
    </row>
    <row r="211" spans="1:22" s="111" customFormat="1" ht="20.100000000000001" customHeight="1">
      <c r="B211" s="684" t="s">
        <v>574</v>
      </c>
      <c r="C211" s="684"/>
      <c r="D211" s="684"/>
      <c r="E211" s="684"/>
      <c r="F211" s="684"/>
      <c r="G211" s="684"/>
      <c r="H211" s="684"/>
      <c r="I211" s="684"/>
      <c r="J211" s="684"/>
      <c r="K211" s="382" t="b">
        <v>0</v>
      </c>
      <c r="L211" s="40"/>
      <c r="M211" s="36"/>
      <c r="N211" s="181" t="str">
        <f t="shared" ref="N211:N216" si="30">+IF(K211=TRUE,"1","0")</f>
        <v>0</v>
      </c>
      <c r="O211" s="47"/>
      <c r="P211" s="182">
        <f t="shared" ref="P211:P216" si="31">N211*1</f>
        <v>0</v>
      </c>
      <c r="Q211" s="239"/>
    </row>
    <row r="212" spans="1:22" s="111" customFormat="1" ht="20.100000000000001" customHeight="1">
      <c r="B212" s="684" t="s">
        <v>575</v>
      </c>
      <c r="C212" s="684"/>
      <c r="D212" s="684"/>
      <c r="E212" s="684"/>
      <c r="F212" s="684"/>
      <c r="G212" s="684"/>
      <c r="H212" s="684"/>
      <c r="I212" s="684"/>
      <c r="J212" s="684"/>
      <c r="K212" s="341" t="b">
        <v>0</v>
      </c>
      <c r="L212" s="40"/>
      <c r="M212" s="36"/>
      <c r="N212" s="181" t="str">
        <f t="shared" si="30"/>
        <v>0</v>
      </c>
      <c r="O212" s="47"/>
      <c r="P212" s="182">
        <f t="shared" si="31"/>
        <v>0</v>
      </c>
      <c r="Q212" s="239"/>
    </row>
    <row r="213" spans="1:22" s="111" customFormat="1" ht="20.100000000000001" customHeight="1">
      <c r="A213" s="243"/>
      <c r="B213" s="684" t="s">
        <v>576</v>
      </c>
      <c r="C213" s="684"/>
      <c r="D213" s="684"/>
      <c r="E213" s="684"/>
      <c r="F213" s="684"/>
      <c r="G213" s="684"/>
      <c r="H213" s="684"/>
      <c r="I213" s="684"/>
      <c r="J213" s="684"/>
      <c r="K213" s="383" t="b">
        <v>0</v>
      </c>
      <c r="L213" s="41"/>
      <c r="M213" s="30"/>
      <c r="N213" s="181" t="str">
        <f t="shared" si="30"/>
        <v>0</v>
      </c>
      <c r="O213" s="47"/>
      <c r="P213" s="182">
        <f t="shared" si="31"/>
        <v>0</v>
      </c>
      <c r="Q213" s="84"/>
      <c r="R213" s="84"/>
      <c r="S213" s="84"/>
      <c r="T213" s="84"/>
      <c r="U213" s="84"/>
    </row>
    <row r="214" spans="1:22" s="111" customFormat="1" ht="20.100000000000001" customHeight="1">
      <c r="A214" s="235"/>
      <c r="B214" s="684" t="s">
        <v>577</v>
      </c>
      <c r="C214" s="684"/>
      <c r="D214" s="684"/>
      <c r="E214" s="684"/>
      <c r="F214" s="684"/>
      <c r="G214" s="684"/>
      <c r="H214" s="684"/>
      <c r="I214" s="684"/>
      <c r="J214" s="684"/>
      <c r="K214" s="342" t="b">
        <v>0</v>
      </c>
      <c r="L214" s="41"/>
      <c r="M214" s="30"/>
      <c r="N214" s="181" t="str">
        <f t="shared" si="30"/>
        <v>0</v>
      </c>
      <c r="O214" s="47"/>
      <c r="P214" s="182">
        <f t="shared" si="31"/>
        <v>0</v>
      </c>
      <c r="Q214" s="84"/>
      <c r="R214" s="84"/>
      <c r="S214" s="84"/>
      <c r="T214" s="84"/>
      <c r="U214" s="84"/>
    </row>
    <row r="215" spans="1:22" s="111" customFormat="1" ht="20.100000000000001" customHeight="1">
      <c r="B215" s="684" t="s">
        <v>578</v>
      </c>
      <c r="C215" s="684"/>
      <c r="D215" s="684"/>
      <c r="E215" s="684"/>
      <c r="F215" s="684"/>
      <c r="G215" s="684"/>
      <c r="H215" s="684"/>
      <c r="I215" s="684"/>
      <c r="J215" s="684"/>
      <c r="K215" s="341" t="b">
        <v>0</v>
      </c>
      <c r="L215" s="40"/>
      <c r="M215" s="36"/>
      <c r="N215" s="181" t="str">
        <f t="shared" si="30"/>
        <v>0</v>
      </c>
      <c r="O215" s="47"/>
      <c r="P215" s="182">
        <f t="shared" si="31"/>
        <v>0</v>
      </c>
      <c r="Q215" s="239"/>
    </row>
    <row r="216" spans="1:22" s="111" customFormat="1" ht="20.100000000000001" customHeight="1">
      <c r="B216" s="684" t="s">
        <v>579</v>
      </c>
      <c r="C216" s="684"/>
      <c r="D216" s="684"/>
      <c r="E216" s="684"/>
      <c r="F216" s="684"/>
      <c r="G216" s="684"/>
      <c r="H216" s="684"/>
      <c r="I216" s="684"/>
      <c r="J216" s="684"/>
      <c r="K216" s="343" t="b">
        <v>0</v>
      </c>
      <c r="L216" s="40"/>
      <c r="M216" s="36"/>
      <c r="N216" s="181" t="str">
        <f t="shared" si="30"/>
        <v>0</v>
      </c>
      <c r="O216" s="47"/>
      <c r="P216" s="182">
        <f t="shared" si="31"/>
        <v>0</v>
      </c>
      <c r="Q216" s="239"/>
    </row>
    <row r="217" spans="1:22" s="111" customFormat="1" ht="20.100000000000001" customHeight="1">
      <c r="B217" s="334" t="s">
        <v>388</v>
      </c>
      <c r="C217" s="331"/>
      <c r="D217" s="331"/>
      <c r="E217" s="795" t="s">
        <v>601</v>
      </c>
      <c r="F217" s="796"/>
      <c r="G217" s="796"/>
      <c r="H217" s="796"/>
      <c r="I217" s="796"/>
      <c r="J217" s="796"/>
      <c r="K217" s="797"/>
      <c r="L217" s="40"/>
      <c r="M217" s="36"/>
      <c r="N217" s="181"/>
      <c r="O217" s="47"/>
      <c r="P217" s="183"/>
      <c r="Q217" s="239"/>
    </row>
    <row r="218" spans="1:22" s="111" customFormat="1" ht="20.100000000000001" customHeight="1">
      <c r="A218" s="243"/>
      <c r="B218" s="240"/>
      <c r="C218" s="240"/>
      <c r="D218" s="245"/>
      <c r="E218" s="245"/>
      <c r="F218" s="189"/>
      <c r="G218" s="189"/>
      <c r="H218" s="189"/>
      <c r="I218" s="189"/>
      <c r="J218" s="246"/>
      <c r="K218" s="246"/>
      <c r="L218" s="41"/>
      <c r="M218" s="30"/>
      <c r="N218" s="84"/>
      <c r="O218" s="84"/>
      <c r="P218" s="84"/>
      <c r="Q218" s="84"/>
      <c r="R218" s="84"/>
      <c r="S218" s="84"/>
      <c r="T218" s="84"/>
      <c r="U218" s="84"/>
    </row>
    <row r="219" spans="1:22" s="110" customFormat="1" ht="35.25" customHeight="1">
      <c r="A219" s="682" t="s">
        <v>586</v>
      </c>
      <c r="B219" s="682"/>
      <c r="C219" s="682"/>
      <c r="D219" s="682"/>
      <c r="E219" s="682"/>
      <c r="F219" s="682"/>
      <c r="G219" s="682"/>
      <c r="H219" s="682"/>
      <c r="I219" s="682"/>
      <c r="J219" s="682"/>
      <c r="K219" s="682"/>
      <c r="L219" s="24"/>
      <c r="M219" s="25"/>
      <c r="N219" s="109"/>
      <c r="O219" s="108"/>
      <c r="P219" s="190"/>
      <c r="Q219" s="190"/>
    </row>
    <row r="220" spans="1:22" s="111" customFormat="1" ht="20.100000000000001" customHeight="1">
      <c r="A220" s="191"/>
      <c r="B220" s="191"/>
      <c r="C220" s="191"/>
      <c r="D220" s="191"/>
      <c r="E220" s="191"/>
      <c r="F220" s="191"/>
      <c r="G220" s="191"/>
      <c r="H220" s="191"/>
      <c r="I220" s="191"/>
      <c r="J220" s="191"/>
      <c r="K220" s="191"/>
      <c r="L220" s="30"/>
      <c r="M220" s="30"/>
      <c r="N220" s="114"/>
      <c r="O220" s="114"/>
      <c r="P220" s="188"/>
      <c r="Q220" s="188"/>
      <c r="R220" s="114"/>
    </row>
    <row r="221" spans="1:22" s="112" customFormat="1" ht="20.100000000000001" customHeight="1">
      <c r="A221" s="92" t="s">
        <v>461</v>
      </c>
      <c r="B221" s="362"/>
      <c r="C221" s="362"/>
      <c r="D221" s="362"/>
      <c r="E221" s="362"/>
      <c r="F221" s="362"/>
      <c r="G221" s="362"/>
      <c r="H221" s="362"/>
      <c r="I221" s="362"/>
      <c r="J221" s="362"/>
      <c r="K221" s="362"/>
      <c r="L221" s="30"/>
      <c r="M221" s="30"/>
      <c r="N221" s="116"/>
      <c r="O221" s="116"/>
      <c r="P221" s="131"/>
      <c r="Q221" s="131"/>
      <c r="R221" s="116"/>
    </row>
    <row r="222" spans="1:22" s="112" customFormat="1" ht="20.100000000000001" customHeight="1">
      <c r="A222" s="683"/>
      <c r="B222" s="683"/>
      <c r="C222" s="683"/>
      <c r="D222" s="683"/>
      <c r="E222" s="683"/>
      <c r="F222" s="683"/>
      <c r="G222" s="683"/>
      <c r="H222" s="192" t="s">
        <v>8</v>
      </c>
      <c r="I222" s="312" t="b">
        <v>0</v>
      </c>
      <c r="J222" s="192" t="s">
        <v>9</v>
      </c>
      <c r="K222" s="312" t="b">
        <v>0</v>
      </c>
      <c r="L222" s="40" t="str">
        <f>IF(P222+Q222&gt;1,"Scegliere una sola opzione","")</f>
        <v/>
      </c>
      <c r="M222" s="37"/>
      <c r="N222" s="84" t="str">
        <f>+IF(I222=TRUE,"1","0")</f>
        <v>0</v>
      </c>
      <c r="O222" s="84" t="str">
        <f>+IF(K222=TRUE,"1","0")</f>
        <v>0</v>
      </c>
      <c r="P222" s="129">
        <f>N222*1</f>
        <v>0</v>
      </c>
      <c r="Q222" s="129">
        <f>O222*1</f>
        <v>0</v>
      </c>
      <c r="R222" s="116"/>
    </row>
    <row r="223" spans="1:22" s="111" customFormat="1" ht="15">
      <c r="A223" s="363"/>
      <c r="B223" s="363"/>
      <c r="C223" s="363"/>
      <c r="D223" s="363"/>
      <c r="E223" s="363"/>
      <c r="F223" s="363"/>
      <c r="G223" s="363"/>
      <c r="H223" s="130"/>
      <c r="J223" s="130"/>
      <c r="L223" s="358"/>
      <c r="M223" s="35"/>
      <c r="N223" s="190"/>
      <c r="O223" s="190"/>
      <c r="P223" s="110"/>
      <c r="Q223" s="110"/>
      <c r="R223" s="114"/>
    </row>
    <row r="224" spans="1:22" s="50" customFormat="1" ht="19.5" customHeight="1">
      <c r="A224" s="185"/>
      <c r="B224" s="185"/>
      <c r="C224" s="185"/>
      <c r="D224" s="185"/>
      <c r="E224" s="185"/>
      <c r="F224" s="185"/>
      <c r="G224" s="185"/>
      <c r="H224" s="185"/>
      <c r="I224" s="320"/>
      <c r="J224" s="320"/>
      <c r="K224" s="321"/>
      <c r="L224" s="25"/>
      <c r="M224" s="304"/>
      <c r="N224" s="309"/>
      <c r="O224" s="309"/>
      <c r="P224" s="309"/>
      <c r="Q224" s="309"/>
      <c r="S224" s="183"/>
      <c r="T224" s="183"/>
      <c r="U224" s="183"/>
      <c r="V224" s="183"/>
    </row>
    <row r="225" spans="1:18" s="111" customFormat="1" ht="20.100000000000001" customHeight="1">
      <c r="A225" s="92" t="s">
        <v>713</v>
      </c>
      <c r="H225" s="192" t="s">
        <v>8</v>
      </c>
      <c r="I225" s="312" t="b">
        <v>1</v>
      </c>
      <c r="J225" s="192" t="s">
        <v>9</v>
      </c>
      <c r="K225" s="312" t="b">
        <v>1</v>
      </c>
      <c r="L225" s="40" t="str">
        <f>IF(P225+Q225&gt;1,"Scegliere una sola opzione","")</f>
        <v>Scegliere una sola opzione</v>
      </c>
      <c r="M225" s="37"/>
      <c r="N225" s="84" t="str">
        <f>+IF(I225=TRUE,"1","0")</f>
        <v>1</v>
      </c>
      <c r="O225" s="84" t="str">
        <f>+IF(K225=TRUE,"1","0")</f>
        <v>1</v>
      </c>
      <c r="P225" s="129">
        <f>N225*1</f>
        <v>1</v>
      </c>
      <c r="Q225" s="129">
        <f>O225*1</f>
        <v>1</v>
      </c>
      <c r="R225" s="114"/>
    </row>
    <row r="226" spans="1:18" s="112" customFormat="1" ht="20.100000000000001" customHeight="1">
      <c r="A226" s="683"/>
      <c r="B226" s="683"/>
      <c r="C226" s="683"/>
      <c r="D226" s="683"/>
      <c r="E226" s="683"/>
      <c r="F226" s="683"/>
      <c r="G226" s="683"/>
      <c r="R226" s="116"/>
    </row>
    <row r="227" spans="1:18" s="36" customFormat="1" ht="33" customHeight="1">
      <c r="A227" s="807" t="s">
        <v>1572</v>
      </c>
      <c r="B227" s="807"/>
      <c r="C227" s="807"/>
      <c r="D227" s="807"/>
      <c r="E227" s="807"/>
      <c r="F227" s="807"/>
      <c r="G227" s="807"/>
      <c r="H227" s="807"/>
      <c r="I227" s="807"/>
      <c r="J227" s="807"/>
      <c r="K227" s="807"/>
      <c r="R227" s="30"/>
    </row>
    <row r="228" spans="1:18" s="50" customFormat="1" ht="35.1" customHeight="1">
      <c r="A228" s="384"/>
      <c r="B228" s="384"/>
      <c r="C228" s="384"/>
      <c r="D228" s="384"/>
      <c r="E228" s="384"/>
      <c r="F228" s="384"/>
      <c r="G228" s="384"/>
      <c r="H228" s="128" t="s">
        <v>8</v>
      </c>
      <c r="I228" s="278" t="b">
        <v>0</v>
      </c>
      <c r="J228" s="128" t="s">
        <v>9</v>
      </c>
      <c r="K228" s="278" t="b">
        <v>0</v>
      </c>
      <c r="L228" s="58" t="str">
        <f>IF(P228+Q228&gt;1,"Scegliere una sola opzione","")</f>
        <v/>
      </c>
      <c r="M228" s="30"/>
      <c r="N228" s="117" t="str">
        <f>+IF(I228=TRUE,"1","0")</f>
        <v>0</v>
      </c>
      <c r="O228" s="117" t="str">
        <f>+IF(K228=TRUE,"1","0")</f>
        <v>0</v>
      </c>
      <c r="P228" s="303">
        <f>N228*1</f>
        <v>0</v>
      </c>
      <c r="Q228" s="303">
        <f>O228*1</f>
        <v>0</v>
      </c>
    </row>
    <row r="229" spans="1:18" s="111" customFormat="1" ht="20.100000000000001" customHeight="1">
      <c r="B229" s="194"/>
      <c r="C229" s="194"/>
      <c r="D229" s="194"/>
      <c r="E229" s="194"/>
      <c r="F229" s="194"/>
      <c r="G229" s="194"/>
      <c r="H229" s="195"/>
      <c r="J229" s="195"/>
      <c r="L229" s="41"/>
      <c r="M229" s="41"/>
      <c r="N229" s="190"/>
      <c r="O229" s="190"/>
      <c r="P229" s="110"/>
      <c r="Q229" s="110"/>
      <c r="R229" s="114"/>
    </row>
    <row r="230" spans="1:18" s="111" customFormat="1" ht="15">
      <c r="A230" s="806" t="s">
        <v>925</v>
      </c>
      <c r="B230" s="806"/>
      <c r="C230" s="806"/>
      <c r="D230" s="806"/>
      <c r="E230" s="806"/>
      <c r="F230" s="806"/>
      <c r="G230" s="806"/>
      <c r="H230" s="806"/>
      <c r="I230" s="806"/>
      <c r="J230" s="806"/>
      <c r="K230" s="806"/>
      <c r="L230" s="364"/>
      <c r="M230" s="30"/>
      <c r="N230" s="114"/>
      <c r="O230" s="114"/>
      <c r="P230" s="114"/>
      <c r="Q230" s="114"/>
      <c r="R230" s="114"/>
    </row>
    <row r="231" spans="1:18" s="111" customFormat="1" ht="13.5" customHeight="1">
      <c r="A231" s="365"/>
      <c r="B231" s="474"/>
      <c r="C231" s="474"/>
      <c r="D231" s="474"/>
      <c r="E231" s="474"/>
      <c r="F231" s="474"/>
      <c r="G231" s="474"/>
      <c r="H231" s="474"/>
      <c r="I231" s="474"/>
      <c r="J231" s="474"/>
      <c r="K231" s="474"/>
      <c r="L231" s="30"/>
      <c r="M231" s="30"/>
      <c r="N231" s="114"/>
      <c r="O231" s="114"/>
      <c r="P231" s="114"/>
      <c r="Q231" s="114"/>
      <c r="R231" s="114"/>
    </row>
    <row r="232" spans="1:18" s="111" customFormat="1" ht="20.100000000000001" customHeight="1">
      <c r="A232" s="193"/>
      <c r="B232" s="386" t="s">
        <v>718</v>
      </c>
      <c r="C232" s="386"/>
      <c r="D232" s="386"/>
      <c r="E232" s="386"/>
      <c r="F232" s="385"/>
      <c r="G232" s="338" t="b">
        <v>0</v>
      </c>
      <c r="H232" s="389"/>
      <c r="I232" s="389"/>
      <c r="J232" s="390" t="s">
        <v>9</v>
      </c>
      <c r="K232" s="486" t="b">
        <v>0</v>
      </c>
      <c r="L232" s="40"/>
      <c r="M232" s="28"/>
      <c r="N232" s="183" t="str">
        <f>+IF(G232=TRUE,"1","0")</f>
        <v>0</v>
      </c>
      <c r="P232" s="182">
        <f t="shared" ref="P232:P242" si="32">N232*1</f>
        <v>0</v>
      </c>
      <c r="Q232" s="69"/>
      <c r="R232" s="114"/>
    </row>
    <row r="233" spans="1:18" s="111" customFormat="1" ht="29.25" customHeight="1">
      <c r="A233" s="193"/>
      <c r="B233" s="368" t="s">
        <v>719</v>
      </c>
      <c r="C233" s="368"/>
      <c r="D233" s="368"/>
      <c r="E233" s="368"/>
      <c r="F233" s="374"/>
      <c r="G233" s="338" t="b">
        <v>0</v>
      </c>
      <c r="H233" s="391"/>
      <c r="I233" s="391"/>
      <c r="J233" s="390"/>
      <c r="K233" s="486" t="b">
        <v>0</v>
      </c>
      <c r="L233" s="40"/>
      <c r="M233" s="28"/>
      <c r="N233" s="183" t="str">
        <f t="shared" ref="N233:N242" si="33">+IF(G233=TRUE,"1","0")</f>
        <v>0</v>
      </c>
      <c r="P233" s="182">
        <f t="shared" si="32"/>
        <v>0</v>
      </c>
      <c r="Q233" s="69"/>
      <c r="R233" s="114"/>
    </row>
    <row r="234" spans="1:18" s="111" customFormat="1" ht="20.100000000000001" customHeight="1">
      <c r="A234" s="193"/>
      <c r="B234" s="386" t="s">
        <v>855</v>
      </c>
      <c r="C234" s="368"/>
      <c r="D234" s="368"/>
      <c r="E234" s="368"/>
      <c r="F234" s="374"/>
      <c r="G234" s="338" t="b">
        <v>0</v>
      </c>
      <c r="H234" s="391"/>
      <c r="I234" s="166"/>
      <c r="J234" s="390"/>
      <c r="K234" s="486"/>
      <c r="L234" s="473"/>
      <c r="M234" s="28"/>
      <c r="N234" s="183" t="str">
        <f t="shared" si="33"/>
        <v>0</v>
      </c>
      <c r="P234" s="182">
        <f t="shared" si="32"/>
        <v>0</v>
      </c>
      <c r="Q234" s="69"/>
      <c r="R234" s="114"/>
    </row>
    <row r="235" spans="1:18" s="111" customFormat="1" ht="39" customHeight="1">
      <c r="A235" s="193"/>
      <c r="B235" s="805" t="s">
        <v>856</v>
      </c>
      <c r="C235" s="805"/>
      <c r="D235" s="805"/>
      <c r="E235" s="805"/>
      <c r="F235" s="805"/>
      <c r="G235" s="342" t="b">
        <v>0</v>
      </c>
      <c r="H235" s="235"/>
      <c r="I235" s="235"/>
      <c r="J235" s="390"/>
      <c r="K235" s="486"/>
      <c r="L235" s="40"/>
      <c r="M235" s="28"/>
      <c r="N235" s="183" t="str">
        <f t="shared" si="33"/>
        <v>0</v>
      </c>
      <c r="P235" s="182">
        <f t="shared" si="32"/>
        <v>0</v>
      </c>
      <c r="Q235" s="69"/>
      <c r="R235" s="114"/>
    </row>
    <row r="236" spans="1:18" s="111" customFormat="1" ht="20.100000000000001" customHeight="1">
      <c r="A236" s="193"/>
      <c r="B236" s="387" t="s">
        <v>720</v>
      </c>
      <c r="C236" s="387"/>
      <c r="D236" s="387"/>
      <c r="E236" s="387"/>
      <c r="F236" s="388"/>
      <c r="G236" s="494" t="b">
        <v>0</v>
      </c>
      <c r="J236" s="128" t="s">
        <v>857</v>
      </c>
      <c r="K236" s="323"/>
      <c r="L236" s="489"/>
      <c r="M236" s="489"/>
      <c r="N236" s="183" t="str">
        <f t="shared" si="33"/>
        <v>0</v>
      </c>
      <c r="P236" s="182">
        <f t="shared" si="32"/>
        <v>0</v>
      </c>
      <c r="Q236" s="69"/>
      <c r="R236" s="114"/>
    </row>
    <row r="237" spans="1:18" s="111" customFormat="1" ht="35.1" customHeight="1">
      <c r="A237" s="193"/>
      <c r="B237" s="805" t="s">
        <v>789</v>
      </c>
      <c r="C237" s="805"/>
      <c r="D237" s="805"/>
      <c r="E237" s="805"/>
      <c r="F237" s="805"/>
      <c r="G237" s="342" t="b">
        <v>0</v>
      </c>
      <c r="H237" s="391"/>
      <c r="I237" s="391"/>
      <c r="J237" s="390"/>
      <c r="K237" s="415"/>
      <c r="L237" s="40"/>
      <c r="M237" s="28"/>
      <c r="N237" s="183" t="str">
        <f t="shared" si="33"/>
        <v>0</v>
      </c>
      <c r="P237" s="182">
        <f>N237*1</f>
        <v>0</v>
      </c>
      <c r="Q237" s="69"/>
      <c r="R237" s="114"/>
    </row>
    <row r="238" spans="1:18" s="111" customFormat="1" ht="32.25" customHeight="1">
      <c r="B238" s="805" t="s">
        <v>721</v>
      </c>
      <c r="C238" s="805"/>
      <c r="D238" s="805"/>
      <c r="E238" s="805"/>
      <c r="F238" s="805"/>
      <c r="G238" s="342" t="b">
        <v>0</v>
      </c>
      <c r="H238" s="389"/>
      <c r="I238" s="389"/>
      <c r="J238" s="392"/>
      <c r="K238" s="85" t="b">
        <v>0</v>
      </c>
      <c r="L238" s="43"/>
      <c r="M238" s="43"/>
      <c r="N238" s="183" t="str">
        <f t="shared" si="33"/>
        <v>0</v>
      </c>
      <c r="P238" s="182">
        <f t="shared" si="32"/>
        <v>0</v>
      </c>
      <c r="Q238" s="69"/>
      <c r="R238" s="114"/>
    </row>
    <row r="239" spans="1:18" s="111" customFormat="1" ht="20.100000000000001" customHeight="1">
      <c r="B239" s="367" t="s">
        <v>722</v>
      </c>
      <c r="C239" s="367"/>
      <c r="D239" s="367"/>
      <c r="E239" s="367"/>
      <c r="F239" s="378"/>
      <c r="G239" s="342" t="b">
        <v>0</v>
      </c>
      <c r="H239" s="391"/>
      <c r="I239" s="391"/>
      <c r="J239" s="390" t="s">
        <v>9</v>
      </c>
      <c r="K239" s="486" t="b">
        <v>0</v>
      </c>
      <c r="L239" s="41"/>
      <c r="M239" s="41"/>
      <c r="N239" s="183" t="str">
        <f t="shared" si="33"/>
        <v>0</v>
      </c>
      <c r="P239" s="182">
        <f t="shared" si="32"/>
        <v>0</v>
      </c>
      <c r="Q239" s="69"/>
      <c r="R239" s="114"/>
    </row>
    <row r="240" spans="1:18" s="111" customFormat="1" ht="20.100000000000001" customHeight="1">
      <c r="B240" s="367" t="s">
        <v>723</v>
      </c>
      <c r="C240" s="367"/>
      <c r="D240" s="367"/>
      <c r="E240" s="367"/>
      <c r="F240" s="378"/>
      <c r="G240" s="342" t="b">
        <v>0</v>
      </c>
      <c r="H240" s="391"/>
      <c r="I240" s="396"/>
      <c r="J240" s="390" t="s">
        <v>9</v>
      </c>
      <c r="K240" s="486" t="b">
        <v>0</v>
      </c>
      <c r="L240" s="41"/>
      <c r="M240" s="41"/>
      <c r="N240" s="183" t="str">
        <f t="shared" si="33"/>
        <v>0</v>
      </c>
      <c r="P240" s="182">
        <f t="shared" si="32"/>
        <v>0</v>
      </c>
      <c r="Q240" s="69"/>
      <c r="R240" s="114"/>
    </row>
    <row r="241" spans="1:28" s="111" customFormat="1" ht="20.100000000000001" customHeight="1">
      <c r="B241" s="367" t="s">
        <v>724</v>
      </c>
      <c r="C241" s="367"/>
      <c r="D241" s="367"/>
      <c r="E241" s="367"/>
      <c r="F241" s="378"/>
      <c r="G241" s="342" t="b">
        <v>0</v>
      </c>
      <c r="H241" s="391"/>
      <c r="I241" s="391"/>
      <c r="J241" s="390" t="s">
        <v>9</v>
      </c>
      <c r="K241" s="486" t="b">
        <v>0</v>
      </c>
      <c r="L241" s="41"/>
      <c r="M241" s="41"/>
      <c r="N241" s="183" t="str">
        <f t="shared" si="33"/>
        <v>0</v>
      </c>
      <c r="P241" s="182">
        <f t="shared" si="32"/>
        <v>0</v>
      </c>
      <c r="Q241" s="69"/>
      <c r="R241" s="40"/>
      <c r="S241" s="40"/>
      <c r="T241" s="40"/>
      <c r="U241" s="40"/>
      <c r="V241" s="40"/>
      <c r="W241" s="40"/>
      <c r="X241" s="40"/>
      <c r="Y241" s="40"/>
      <c r="Z241" s="40"/>
      <c r="AA241" s="40"/>
      <c r="AB241" s="40"/>
    </row>
    <row r="242" spans="1:28" s="111" customFormat="1" ht="43.5" customHeight="1">
      <c r="B242" s="805" t="s">
        <v>790</v>
      </c>
      <c r="C242" s="805"/>
      <c r="D242" s="805"/>
      <c r="E242" s="805"/>
      <c r="F242" s="805"/>
      <c r="G242" s="342" t="b">
        <v>0</v>
      </c>
      <c r="H242" s="391"/>
      <c r="I242" s="391"/>
      <c r="J242" s="390" t="s">
        <v>9</v>
      </c>
      <c r="K242" s="85" t="b">
        <v>0</v>
      </c>
      <c r="L242" s="41"/>
      <c r="M242" s="41"/>
      <c r="N242" s="183" t="str">
        <f t="shared" si="33"/>
        <v>0</v>
      </c>
      <c r="P242" s="182">
        <f t="shared" si="32"/>
        <v>0</v>
      </c>
      <c r="Q242" s="69"/>
    </row>
    <row r="243" spans="1:28" s="111" customFormat="1" ht="20.100000000000001" customHeight="1">
      <c r="B243" s="814"/>
      <c r="C243" s="814"/>
      <c r="D243" s="814"/>
      <c r="E243" s="814"/>
      <c r="F243" s="814"/>
      <c r="G243" s="814"/>
      <c r="H243" s="814"/>
      <c r="I243" s="814"/>
      <c r="J243" s="814"/>
      <c r="L243" s="41"/>
      <c r="M243" s="41"/>
      <c r="N243" s="190"/>
      <c r="O243" s="190"/>
      <c r="P243" s="110"/>
      <c r="Q243" s="110"/>
      <c r="R243" s="43"/>
      <c r="S243" s="43"/>
      <c r="T243" s="43"/>
      <c r="U243" s="43"/>
      <c r="V243" s="43"/>
      <c r="W243" s="43"/>
      <c r="X243" s="43"/>
      <c r="Y243" s="43"/>
      <c r="Z243" s="43"/>
      <c r="AA243" s="43"/>
      <c r="AB243" s="43"/>
    </row>
    <row r="244" spans="1:28" s="111" customFormat="1" ht="22.5" customHeight="1">
      <c r="A244" s="92" t="s">
        <v>1569</v>
      </c>
      <c r="H244" s="192"/>
      <c r="I244" s="312"/>
      <c r="J244" s="192"/>
      <c r="K244" s="312"/>
      <c r="L244" s="40"/>
      <c r="M244" s="37"/>
      <c r="N244" s="84"/>
      <c r="O244" s="84"/>
      <c r="P244" s="84"/>
      <c r="Q244" s="84"/>
      <c r="R244" s="84"/>
    </row>
    <row r="245" spans="1:28" s="111" customFormat="1" ht="29.25" customHeight="1">
      <c r="A245" s="675" t="s">
        <v>1570</v>
      </c>
      <c r="H245" s="128" t="s">
        <v>8</v>
      </c>
      <c r="I245" s="278" t="b">
        <v>0</v>
      </c>
      <c r="J245" s="128" t="s">
        <v>9</v>
      </c>
      <c r="K245" s="278" t="b">
        <v>0</v>
      </c>
      <c r="L245" s="40" t="str">
        <f>IF(P245+Q245&gt;1,"Scegliere una sola opzione","")</f>
        <v/>
      </c>
      <c r="M245" s="37"/>
      <c r="N245" s="117" t="str">
        <f>+IF(I245=TRUE,"1","0")</f>
        <v>0</v>
      </c>
      <c r="O245" s="117" t="str">
        <f>+IF(K245=TRUE,"1","0")</f>
        <v>0</v>
      </c>
      <c r="P245" s="303">
        <f>N245*1</f>
        <v>0</v>
      </c>
      <c r="Q245" s="303">
        <f>O245*1</f>
        <v>0</v>
      </c>
      <c r="R245" s="114"/>
    </row>
    <row r="246" spans="1:28" s="111" customFormat="1" ht="20.100000000000001" customHeight="1">
      <c r="B246" s="674"/>
      <c r="C246" s="674"/>
      <c r="D246" s="674"/>
      <c r="E246" s="674"/>
      <c r="F246" s="674"/>
      <c r="G246" s="674"/>
      <c r="H246" s="674"/>
      <c r="I246" s="674"/>
      <c r="J246" s="674"/>
      <c r="L246" s="41"/>
      <c r="M246" s="41"/>
      <c r="N246" s="190"/>
      <c r="O246" s="190"/>
      <c r="P246" s="110"/>
      <c r="Q246" s="110"/>
      <c r="R246" s="43"/>
      <c r="S246" s="43"/>
      <c r="T246" s="43"/>
      <c r="U246" s="43"/>
      <c r="V246" s="43"/>
      <c r="W246" s="43"/>
      <c r="X246" s="43"/>
      <c r="Y246" s="43"/>
      <c r="Z246" s="43"/>
      <c r="AA246" s="43"/>
      <c r="AB246" s="43"/>
    </row>
    <row r="247" spans="1:28" s="111" customFormat="1" ht="30" customHeight="1">
      <c r="A247" s="683" t="s">
        <v>726</v>
      </c>
      <c r="B247" s="683"/>
      <c r="C247" s="683"/>
      <c r="D247" s="683"/>
      <c r="E247" s="683"/>
      <c r="F247" s="683"/>
      <c r="G247" s="683"/>
      <c r="H247" s="683"/>
      <c r="I247" s="683"/>
      <c r="J247" s="683"/>
      <c r="K247" s="683"/>
      <c r="L247" s="41"/>
      <c r="M247" s="41"/>
      <c r="N247" s="190"/>
      <c r="O247" s="190"/>
      <c r="P247" s="110"/>
      <c r="Q247" s="110"/>
      <c r="R247" s="114"/>
    </row>
    <row r="248" spans="1:28" s="196" customFormat="1" ht="22.35" customHeight="1">
      <c r="A248" s="394"/>
      <c r="B248" s="386" t="s">
        <v>729</v>
      </c>
      <c r="C248" s="386"/>
      <c r="D248" s="386"/>
      <c r="E248" s="386"/>
      <c r="F248" s="385"/>
      <c r="G248" s="386"/>
      <c r="H248" s="386"/>
      <c r="I248" s="386"/>
      <c r="J248" s="382" t="b">
        <v>0</v>
      </c>
      <c r="K248" s="399" t="str">
        <f>IF(AND(F257+G257+F258+G258&gt;0,P248=0),"←","")</f>
        <v/>
      </c>
      <c r="L248" s="42"/>
      <c r="M248" s="42"/>
      <c r="N248" s="183" t="str">
        <f>+IF(J248=TRUE,"1","0")</f>
        <v>0</v>
      </c>
      <c r="O248" s="111"/>
      <c r="P248" s="182">
        <f t="shared" ref="P248:P251" si="34">N248*1</f>
        <v>0</v>
      </c>
    </row>
    <row r="249" spans="1:28" ht="22.35" customHeight="1">
      <c r="B249" s="386" t="s">
        <v>727</v>
      </c>
      <c r="C249" s="386"/>
      <c r="D249" s="386"/>
      <c r="E249" s="386"/>
      <c r="F249" s="385"/>
      <c r="G249" s="386"/>
      <c r="H249" s="386"/>
      <c r="I249" s="386"/>
      <c r="J249" s="382" t="b">
        <v>0</v>
      </c>
      <c r="N249" s="183" t="str">
        <f t="shared" ref="N249:N251" si="35">+IF(J249=TRUE,"1","0")</f>
        <v>0</v>
      </c>
      <c r="O249" s="111"/>
      <c r="P249" s="182">
        <f t="shared" si="34"/>
        <v>0</v>
      </c>
      <c r="R249" s="30"/>
    </row>
    <row r="250" spans="1:28" ht="22.35" customHeight="1">
      <c r="B250" s="386" t="s">
        <v>728</v>
      </c>
      <c r="C250" s="386"/>
      <c r="D250" s="386"/>
      <c r="E250" s="386"/>
      <c r="F250" s="385"/>
      <c r="G250" s="386"/>
      <c r="H250" s="386"/>
      <c r="I250" s="386"/>
      <c r="J250" s="382" t="b">
        <v>0</v>
      </c>
      <c r="L250" s="40"/>
      <c r="N250" s="183" t="str">
        <f t="shared" si="35"/>
        <v>0</v>
      </c>
      <c r="O250" s="111"/>
      <c r="P250" s="182">
        <f t="shared" si="34"/>
        <v>0</v>
      </c>
      <c r="R250" s="30"/>
    </row>
    <row r="251" spans="1:28" ht="22.35" customHeight="1">
      <c r="B251" s="386" t="s">
        <v>730</v>
      </c>
      <c r="C251" s="386"/>
      <c r="D251" s="386"/>
      <c r="E251" s="386"/>
      <c r="F251" s="385"/>
      <c r="G251" s="386"/>
      <c r="H251" s="386"/>
      <c r="I251" s="386"/>
      <c r="J251" s="382" t="b">
        <v>0</v>
      </c>
      <c r="K251" s="399" t="str">
        <f>IF(AND(H261+H262+H263+H266&gt;0,P251=0),"←","")</f>
        <v/>
      </c>
      <c r="N251" s="183" t="str">
        <f t="shared" si="35"/>
        <v>0</v>
      </c>
      <c r="O251" s="111"/>
      <c r="P251" s="182">
        <f t="shared" si="34"/>
        <v>0</v>
      </c>
      <c r="R251" s="30"/>
    </row>
    <row r="252" spans="1:28" ht="20.100000000000001" customHeight="1">
      <c r="R252" s="30"/>
    </row>
    <row r="253" spans="1:28" ht="19.5" customHeight="1">
      <c r="R253" s="30"/>
    </row>
    <row r="254" spans="1:28" s="50" customFormat="1" ht="33.75" customHeight="1">
      <c r="A254" s="683" t="s">
        <v>731</v>
      </c>
      <c r="B254" s="683"/>
      <c r="C254" s="683"/>
      <c r="D254" s="683"/>
      <c r="E254" s="683"/>
      <c r="F254" s="683"/>
      <c r="G254" s="683"/>
      <c r="H254" s="683"/>
      <c r="I254" s="683"/>
      <c r="J254" s="683"/>
      <c r="K254" s="683"/>
      <c r="L254" s="679"/>
      <c r="M254" s="679"/>
      <c r="N254" s="309"/>
      <c r="O254" s="309"/>
      <c r="P254" s="309"/>
      <c r="Q254" s="309"/>
      <c r="S254" s="183"/>
      <c r="T254" s="183"/>
      <c r="U254" s="183"/>
      <c r="V254" s="183"/>
    </row>
    <row r="255" spans="1:28" s="50" customFormat="1" ht="18" customHeight="1">
      <c r="A255" s="305"/>
      <c r="B255" s="305"/>
      <c r="C255" s="305"/>
      <c r="D255" s="305"/>
      <c r="E255" s="305"/>
      <c r="F255" s="791" t="s">
        <v>486</v>
      </c>
      <c r="G255" s="791" t="s">
        <v>487</v>
      </c>
      <c r="H255" s="791"/>
      <c r="I255" s="307"/>
      <c r="J255" s="307"/>
      <c r="K255" s="308"/>
      <c r="L255" s="679" t="str">
        <f>IF(AND(F257+G257+F258+G258&gt;0,P248=0),"Attenzione: la corrispondente opzione non risulta indicata nella domanda F.4 (vd. freccia)","")</f>
        <v/>
      </c>
      <c r="M255" s="679"/>
      <c r="N255" s="309"/>
      <c r="O255" s="309"/>
      <c r="P255" s="309"/>
      <c r="Q255" s="309"/>
      <c r="S255" s="183"/>
      <c r="T255" s="183"/>
      <c r="U255" s="183"/>
      <c r="V255" s="183"/>
    </row>
    <row r="256" spans="1:28" s="50" customFormat="1" ht="18" customHeight="1">
      <c r="A256" s="305"/>
      <c r="B256" s="305"/>
      <c r="C256" s="305"/>
      <c r="D256" s="305"/>
      <c r="E256" s="305"/>
      <c r="F256" s="792"/>
      <c r="G256" s="792"/>
      <c r="H256" s="792"/>
      <c r="I256" s="307"/>
      <c r="J256" s="307"/>
      <c r="K256" s="308"/>
      <c r="L256" s="679"/>
      <c r="M256" s="679"/>
      <c r="N256" s="309"/>
      <c r="O256" s="309"/>
      <c r="P256" s="309"/>
      <c r="Q256" s="309"/>
      <c r="S256" s="183"/>
      <c r="T256" s="183"/>
      <c r="U256" s="183"/>
      <c r="V256" s="183"/>
    </row>
    <row r="257" spans="1:22" s="50" customFormat="1" ht="42.6" customHeight="1">
      <c r="A257" s="305"/>
      <c r="B257" s="305"/>
      <c r="C257" s="305"/>
      <c r="D257" s="305"/>
      <c r="E257" s="281" t="s">
        <v>466</v>
      </c>
      <c r="F257" s="325"/>
      <c r="G257" s="793"/>
      <c r="H257" s="794"/>
      <c r="I257" s="322"/>
      <c r="J257" s="322"/>
      <c r="K257" s="322"/>
      <c r="L257" s="679" t="str">
        <f>IF(F257&gt;(SUM(D54:D56,F54:F56,H54:H56,J54:J56)/2),"Attenzione: il numero qui indicato supera il numero medio di OPERAI + IMPIEGATI + INTERMEDI 2025 ricavabile da B.2",IF(F258&gt;(SUM(D53,F53,H53,J53)/2),"Attenzione: il numero indicato supera il numero medio di QUADRI 2025 ricavabile da B.2",""))</f>
        <v/>
      </c>
      <c r="M257" s="679"/>
      <c r="N257" s="309"/>
      <c r="O257" s="309"/>
      <c r="P257" s="309"/>
      <c r="Q257" s="309"/>
      <c r="S257" s="183"/>
      <c r="T257" s="183"/>
      <c r="U257" s="183"/>
      <c r="V257" s="183"/>
    </row>
    <row r="258" spans="1:22" s="50" customFormat="1" ht="42.6" customHeight="1">
      <c r="A258" s="305"/>
      <c r="B258" s="305"/>
      <c r="C258" s="305"/>
      <c r="D258" s="305"/>
      <c r="E258" s="281" t="s">
        <v>23</v>
      </c>
      <c r="F258" s="325"/>
      <c r="G258" s="793"/>
      <c r="H258" s="794"/>
      <c r="I258" s="322"/>
      <c r="J258" s="322"/>
      <c r="K258" s="322"/>
      <c r="L258" s="679" t="str">
        <f>IF(AND(G257&gt;0,F257=0),"Attenzione: indicare il n. OPERAI + IMPIEGATI + INTERMEDI che hanno esercitato l'opzione",IF(AND(G258&gt;0,F258=0),"Attenzione: indicare il n. QUADRI che hanno esercitato l'opzione",IF(OR(G257&gt;1,G258&gt;1),"Dato indicato maggiore del 100%","")))</f>
        <v/>
      </c>
      <c r="M258" s="679"/>
      <c r="N258" s="309"/>
      <c r="O258" s="309"/>
      <c r="P258" s="309"/>
      <c r="Q258" s="309"/>
      <c r="S258" s="183"/>
      <c r="T258" s="183"/>
      <c r="U258" s="183"/>
      <c r="V258" s="183"/>
    </row>
    <row r="259" spans="1:22" s="50" customFormat="1" ht="18" customHeight="1">
      <c r="A259" s="319"/>
      <c r="B259" s="305"/>
      <c r="C259" s="305"/>
      <c r="D259" s="305"/>
      <c r="E259" s="305"/>
      <c r="F259" s="306"/>
      <c r="G259" s="307"/>
      <c r="H259" s="307"/>
      <c r="I259" s="307"/>
      <c r="J259" s="307"/>
      <c r="K259" s="308"/>
      <c r="L259" s="25"/>
      <c r="M259" s="304"/>
      <c r="N259" s="309"/>
      <c r="O259" s="309"/>
      <c r="P259" s="309"/>
      <c r="Q259" s="309"/>
      <c r="S259" s="183"/>
      <c r="T259" s="183"/>
      <c r="U259" s="183"/>
      <c r="V259" s="183"/>
    </row>
    <row r="260" spans="1:22" s="111" customFormat="1" ht="39" customHeight="1">
      <c r="A260" s="683" t="s">
        <v>784</v>
      </c>
      <c r="B260" s="683"/>
      <c r="C260" s="683"/>
      <c r="D260" s="683"/>
      <c r="E260" s="683"/>
      <c r="F260" s="683"/>
      <c r="G260" s="683"/>
      <c r="H260" s="683"/>
      <c r="I260" s="683"/>
      <c r="J260" s="683"/>
      <c r="K260" s="683"/>
      <c r="L260" s="30"/>
      <c r="M260" s="30"/>
      <c r="N260" s="47"/>
      <c r="O260" s="47"/>
      <c r="P260" s="47"/>
    </row>
    <row r="261" spans="1:22" ht="23.85" customHeight="1">
      <c r="A261" s="73"/>
      <c r="C261" s="73"/>
      <c r="D261" s="73"/>
      <c r="E261" s="490" t="s">
        <v>785</v>
      </c>
      <c r="F261" s="73"/>
      <c r="G261" s="236" t="s">
        <v>714</v>
      </c>
      <c r="H261" s="393"/>
      <c r="I261" s="491"/>
      <c r="J261" s="491"/>
      <c r="L261" s="679" t="str">
        <f>IF(AND(H261+H262+H263+H266&gt;0,P251=0),"Attenzione: la corrispondente opzione non risulta indicata nella domanda F.4 (vd. freccia)","")</f>
        <v/>
      </c>
      <c r="M261" s="679"/>
      <c r="N261" s="70"/>
      <c r="O261" s="70"/>
      <c r="P261" s="70"/>
      <c r="Q261" s="70"/>
      <c r="R261" s="70"/>
    </row>
    <row r="262" spans="1:22" ht="23.85" customHeight="1">
      <c r="A262" s="73"/>
      <c r="B262" s="73"/>
      <c r="C262" s="73"/>
      <c r="D262" s="73"/>
      <c r="E262" s="73"/>
      <c r="F262" s="73"/>
      <c r="G262" s="236" t="s">
        <v>715</v>
      </c>
      <c r="H262" s="393"/>
      <c r="I262" s="491"/>
      <c r="J262" s="491"/>
      <c r="L262" s="679"/>
      <c r="M262" s="679"/>
      <c r="N262" s="70"/>
      <c r="O262" s="70"/>
      <c r="P262" s="70"/>
      <c r="Q262" s="70"/>
      <c r="R262" s="70"/>
    </row>
    <row r="263" spans="1:22" ht="23.85" customHeight="1">
      <c r="A263" s="73"/>
      <c r="B263" s="73"/>
      <c r="C263" s="73"/>
      <c r="D263" s="73"/>
      <c r="E263" s="73"/>
      <c r="F263" s="73"/>
      <c r="G263" s="236" t="s">
        <v>716</v>
      </c>
      <c r="H263" s="393"/>
      <c r="I263" s="491"/>
      <c r="J263" s="491"/>
      <c r="L263" s="47"/>
      <c r="M263" s="47"/>
      <c r="N263" s="70"/>
      <c r="O263" s="70"/>
      <c r="P263" s="70"/>
      <c r="Q263" s="70"/>
      <c r="R263" s="70"/>
    </row>
    <row r="264" spans="1:22" ht="23.85" customHeight="1">
      <c r="A264" s="73"/>
      <c r="B264" s="73"/>
      <c r="C264" s="73"/>
      <c r="D264" s="73"/>
      <c r="E264" s="73"/>
      <c r="F264" s="73"/>
      <c r="G264" s="492" t="s">
        <v>717</v>
      </c>
      <c r="H264" s="475" t="str">
        <f>IF(ISERROR((H261*(J113+K113)+H262*(H113+I113)+H263*(F113+G113))/(F113+G113+H113+I113+J113+K113)),"",(H261*(J113+K113)+H262*(H113+I113)+H263*(F113+G113))/(F113+G113+H113+I113+J113+K113))</f>
        <v/>
      </c>
      <c r="I264" s="493"/>
      <c r="J264" s="491"/>
      <c r="L264" s="47"/>
      <c r="M264" s="47"/>
      <c r="N264" s="70"/>
      <c r="O264" s="70"/>
      <c r="P264" s="70"/>
      <c r="Q264" s="70"/>
      <c r="R264" s="70"/>
    </row>
    <row r="265" spans="1:22" ht="23.85" customHeight="1">
      <c r="A265" s="73"/>
      <c r="B265" s="73"/>
      <c r="C265" s="73"/>
      <c r="D265" s="73"/>
      <c r="E265" s="73"/>
      <c r="F265" s="73"/>
      <c r="G265" s="73"/>
      <c r="L265" s="47"/>
      <c r="M265" s="47"/>
      <c r="N265" s="70"/>
      <c r="O265" s="70"/>
      <c r="P265" s="70"/>
      <c r="Q265" s="70"/>
      <c r="R265" s="70"/>
    </row>
    <row r="266" spans="1:22" ht="31.5" customHeight="1">
      <c r="A266" s="803" t="s">
        <v>725</v>
      </c>
      <c r="B266" s="803"/>
      <c r="C266" s="803"/>
      <c r="D266" s="803"/>
      <c r="E266" s="803"/>
      <c r="F266" s="803"/>
      <c r="G266" s="803"/>
      <c r="H266" s="393"/>
      <c r="L266" s="47"/>
      <c r="M266" s="47"/>
      <c r="N266" s="70"/>
      <c r="O266" s="70"/>
      <c r="P266" s="70"/>
      <c r="Q266" s="70"/>
      <c r="R266" s="70"/>
    </row>
    <row r="267" spans="1:22" s="50" customFormat="1" ht="36.75" customHeight="1">
      <c r="A267" s="790" t="s">
        <v>469</v>
      </c>
      <c r="B267" s="790"/>
      <c r="C267" s="790"/>
      <c r="D267" s="790"/>
      <c r="E267" s="790"/>
      <c r="F267" s="790"/>
      <c r="G267" s="790"/>
      <c r="H267" s="790"/>
      <c r="I267" s="790"/>
      <c r="J267" s="790"/>
      <c r="K267" s="790"/>
      <c r="L267" s="25"/>
      <c r="M267" s="304"/>
      <c r="N267" s="309"/>
      <c r="O267" s="309"/>
      <c r="P267" s="309"/>
      <c r="Q267" s="309"/>
      <c r="S267" s="183"/>
      <c r="T267" s="183"/>
      <c r="U267" s="183"/>
      <c r="V267" s="183"/>
    </row>
    <row r="268" spans="1:22" s="478" customFormat="1" ht="17.100000000000001" customHeight="1">
      <c r="A268" s="484"/>
      <c r="B268" s="484"/>
      <c r="C268" s="484"/>
      <c r="D268" s="484"/>
      <c r="E268" s="484"/>
      <c r="F268" s="483"/>
      <c r="G268" s="481"/>
      <c r="H268" s="481"/>
      <c r="I268" s="481"/>
      <c r="J268" s="481"/>
      <c r="K268" s="482"/>
      <c r="L268" s="476"/>
      <c r="M268" s="479"/>
      <c r="N268" s="480"/>
      <c r="O268" s="480"/>
      <c r="P268" s="480"/>
      <c r="Q268" s="480"/>
      <c r="S268" s="477"/>
      <c r="T268" s="477"/>
      <c r="U268" s="477"/>
      <c r="V268" s="477"/>
    </row>
    <row r="269" spans="1:22" ht="20.100000000000001" hidden="1" customHeight="1">
      <c r="R269" s="30"/>
    </row>
    <row r="270" spans="1:22" ht="20.100000000000001" hidden="1" customHeight="1">
      <c r="R270" s="30"/>
    </row>
    <row r="271" spans="1:22" ht="20.100000000000001" hidden="1" customHeight="1">
      <c r="R271" s="30"/>
    </row>
    <row r="272" spans="1:22" ht="20.100000000000001" hidden="1" customHeight="1">
      <c r="R272" s="30"/>
    </row>
    <row r="273" spans="18:18" ht="20.100000000000001" hidden="1" customHeight="1">
      <c r="R273" s="30"/>
    </row>
    <row r="274" spans="18:18" ht="20.100000000000001" hidden="1" customHeight="1">
      <c r="R274" s="30"/>
    </row>
    <row r="275" spans="18:18" ht="20.100000000000001" hidden="1" customHeight="1">
      <c r="R275" s="30"/>
    </row>
    <row r="276" spans="18:18" ht="20.100000000000001" hidden="1" customHeight="1">
      <c r="R276" s="30"/>
    </row>
    <row r="277" spans="18:18" ht="20.100000000000001" hidden="1" customHeight="1">
      <c r="R277" s="30"/>
    </row>
    <row r="278" spans="18:18" ht="20.100000000000001" hidden="1" customHeight="1">
      <c r="R278" s="30"/>
    </row>
    <row r="279" spans="18:18" ht="20.100000000000001" hidden="1" customHeight="1">
      <c r="R279" s="30"/>
    </row>
    <row r="280" spans="18:18" ht="20.100000000000001" hidden="1" customHeight="1">
      <c r="R280" s="30"/>
    </row>
    <row r="281" spans="18:18" ht="20.100000000000001" hidden="1" customHeight="1">
      <c r="R281" s="30"/>
    </row>
    <row r="282" spans="18:18" ht="20.100000000000001" hidden="1" customHeight="1">
      <c r="R282" s="30"/>
    </row>
    <row r="283" spans="18:18" ht="20.100000000000001" hidden="1" customHeight="1">
      <c r="R283" s="30"/>
    </row>
    <row r="284" spans="18:18" ht="20.100000000000001" hidden="1" customHeight="1">
      <c r="R284" s="30"/>
    </row>
    <row r="285" spans="18:18" ht="20.100000000000001" hidden="1" customHeight="1">
      <c r="R285" s="30"/>
    </row>
    <row r="286" spans="18:18" ht="20.100000000000001" hidden="1" customHeight="1">
      <c r="R286" s="30"/>
    </row>
    <row r="287" spans="18:18" ht="20.100000000000001" hidden="1" customHeight="1">
      <c r="R287" s="30"/>
    </row>
    <row r="288" spans="18:18" ht="20.100000000000001" hidden="1" customHeight="1">
      <c r="R288" s="30"/>
    </row>
    <row r="289" spans="18:18" ht="20.100000000000001" hidden="1" customHeight="1">
      <c r="R289" s="30"/>
    </row>
    <row r="290" spans="18:18" ht="20.100000000000001" hidden="1" customHeight="1">
      <c r="R290" s="30"/>
    </row>
    <row r="291" spans="18:18" ht="20.100000000000001" hidden="1" customHeight="1">
      <c r="R291" s="30"/>
    </row>
    <row r="292" spans="18:18" ht="20.100000000000001" hidden="1" customHeight="1">
      <c r="R292" s="30"/>
    </row>
    <row r="293" spans="18:18" ht="20.100000000000001" hidden="1" customHeight="1">
      <c r="R293" s="30"/>
    </row>
    <row r="294" spans="18:18" ht="20.100000000000001" hidden="1" customHeight="1">
      <c r="R294" s="30"/>
    </row>
    <row r="295" spans="18:18" ht="20.100000000000001" hidden="1" customHeight="1">
      <c r="R295" s="30"/>
    </row>
    <row r="296" spans="18:18" ht="20.100000000000001" hidden="1" customHeight="1">
      <c r="R296" s="30"/>
    </row>
    <row r="297" spans="18:18" ht="20.100000000000001" hidden="1" customHeight="1">
      <c r="R297" s="30"/>
    </row>
    <row r="298" spans="18:18" ht="20.100000000000001" hidden="1" customHeight="1">
      <c r="R298" s="30"/>
    </row>
    <row r="299" spans="18:18" ht="20.100000000000001" hidden="1" customHeight="1">
      <c r="R299" s="30"/>
    </row>
    <row r="300" spans="18:18" ht="20.100000000000001" hidden="1" customHeight="1">
      <c r="R300" s="30"/>
    </row>
    <row r="301" spans="18:18" ht="20.100000000000001" hidden="1" customHeight="1">
      <c r="R301" s="30"/>
    </row>
    <row r="302" spans="18:18" ht="20.100000000000001" hidden="1" customHeight="1">
      <c r="R302" s="30"/>
    </row>
    <row r="303" spans="18:18" ht="20.100000000000001" hidden="1" customHeight="1">
      <c r="R303" s="30"/>
    </row>
    <row r="304" spans="18:18" ht="20.100000000000001" hidden="1" customHeight="1">
      <c r="R304" s="30"/>
    </row>
    <row r="305" spans="18:18" ht="20.100000000000001" hidden="1" customHeight="1">
      <c r="R305" s="30"/>
    </row>
    <row r="306" spans="18:18" ht="20.100000000000001" hidden="1" customHeight="1">
      <c r="R306" s="30"/>
    </row>
    <row r="307" spans="18:18" ht="20.100000000000001" hidden="1" customHeight="1">
      <c r="R307" s="30"/>
    </row>
    <row r="308" spans="18:18" ht="20.100000000000001" hidden="1" customHeight="1">
      <c r="R308" s="30"/>
    </row>
    <row r="309" spans="18:18" ht="20.100000000000001" hidden="1" customHeight="1">
      <c r="R309" s="30"/>
    </row>
    <row r="310" spans="18:18" ht="20.100000000000001" hidden="1" customHeight="1">
      <c r="R310" s="30"/>
    </row>
    <row r="311" spans="18:18" ht="20.100000000000001" hidden="1" customHeight="1">
      <c r="R311" s="30"/>
    </row>
    <row r="312" spans="18:18" ht="20.100000000000001" hidden="1" customHeight="1">
      <c r="R312" s="30"/>
    </row>
    <row r="313" spans="18:18" ht="20.100000000000001" hidden="1" customHeight="1">
      <c r="R313" s="30"/>
    </row>
    <row r="314" spans="18:18" ht="20.100000000000001" hidden="1" customHeight="1">
      <c r="R314" s="30"/>
    </row>
    <row r="315" spans="18:18" ht="20.100000000000001" hidden="1" customHeight="1">
      <c r="R315" s="30"/>
    </row>
    <row r="316" spans="18:18" ht="20.100000000000001" hidden="1" customHeight="1">
      <c r="R316" s="30"/>
    </row>
    <row r="317" spans="18:18" ht="20.100000000000001" hidden="1" customHeight="1">
      <c r="R317" s="30"/>
    </row>
    <row r="318" spans="18:18" ht="20.100000000000001" hidden="1" customHeight="1">
      <c r="R318" s="30"/>
    </row>
    <row r="319" spans="18:18" ht="20.100000000000001" hidden="1" customHeight="1">
      <c r="R319" s="30"/>
    </row>
    <row r="320" spans="18:18" ht="20.100000000000001" hidden="1" customHeight="1">
      <c r="R320" s="30"/>
    </row>
    <row r="321" spans="18:18" ht="20.100000000000001" hidden="1" customHeight="1">
      <c r="R321" s="30"/>
    </row>
    <row r="322" spans="18:18" ht="20.100000000000001" hidden="1" customHeight="1">
      <c r="R322" s="30"/>
    </row>
    <row r="323" spans="18:18" ht="20.100000000000001" hidden="1" customHeight="1">
      <c r="R323" s="30"/>
    </row>
    <row r="324" spans="18:18" ht="20.100000000000001" hidden="1" customHeight="1">
      <c r="R324" s="30"/>
    </row>
    <row r="325" spans="18:18" ht="20.100000000000001" hidden="1" customHeight="1">
      <c r="R325" s="30"/>
    </row>
    <row r="326" spans="18:18" ht="20.100000000000001" hidden="1" customHeight="1">
      <c r="R326" s="30"/>
    </row>
    <row r="327" spans="18:18" ht="20.100000000000001" hidden="1" customHeight="1">
      <c r="R327" s="30"/>
    </row>
    <row r="328" spans="18:18" ht="20.100000000000001" hidden="1" customHeight="1">
      <c r="R328" s="30"/>
    </row>
    <row r="329" spans="18:18" ht="20.100000000000001" hidden="1" customHeight="1">
      <c r="R329" s="30"/>
    </row>
    <row r="330" spans="18:18" ht="20.100000000000001" hidden="1" customHeight="1">
      <c r="R330" s="30"/>
    </row>
    <row r="331" spans="18:18" ht="20.100000000000001" hidden="1" customHeight="1">
      <c r="R331" s="30"/>
    </row>
    <row r="332" spans="18:18" ht="20.100000000000001" hidden="1" customHeight="1">
      <c r="R332" s="30"/>
    </row>
    <row r="333" spans="18:18" ht="20.100000000000001" hidden="1" customHeight="1">
      <c r="R333" s="30"/>
    </row>
    <row r="334" spans="18:18" ht="20.100000000000001" hidden="1" customHeight="1">
      <c r="R334" s="30"/>
    </row>
    <row r="335" spans="18:18" ht="20.100000000000001" hidden="1" customHeight="1">
      <c r="R335" s="30"/>
    </row>
    <row r="336" spans="18:18" ht="20.100000000000001" hidden="1" customHeight="1">
      <c r="R336" s="30"/>
    </row>
    <row r="337" spans="18:18" ht="20.100000000000001" hidden="1" customHeight="1">
      <c r="R337" s="30"/>
    </row>
    <row r="338" spans="18:18" ht="20.100000000000001" hidden="1" customHeight="1">
      <c r="R338" s="30"/>
    </row>
    <row r="339" spans="18:18" ht="20.100000000000001" hidden="1" customHeight="1">
      <c r="R339" s="30"/>
    </row>
    <row r="340" spans="18:18" ht="20.100000000000001" hidden="1" customHeight="1">
      <c r="R340" s="30"/>
    </row>
    <row r="341" spans="18:18" ht="20.100000000000001" hidden="1" customHeight="1">
      <c r="R341" s="30"/>
    </row>
    <row r="342" spans="18:18" ht="20.100000000000001" hidden="1" customHeight="1">
      <c r="R342" s="30"/>
    </row>
    <row r="343" spans="18:18" ht="20.100000000000001" hidden="1" customHeight="1">
      <c r="R343" s="30"/>
    </row>
    <row r="344" spans="18:18" ht="20.100000000000001" hidden="1" customHeight="1">
      <c r="R344" s="30"/>
    </row>
    <row r="345" spans="18:18" ht="20.100000000000001" hidden="1" customHeight="1">
      <c r="R345" s="30"/>
    </row>
    <row r="346" spans="18:18" ht="20.100000000000001" hidden="1" customHeight="1">
      <c r="R346" s="30"/>
    </row>
    <row r="347" spans="18:18" ht="20.100000000000001" hidden="1" customHeight="1">
      <c r="R347" s="30"/>
    </row>
    <row r="348" spans="18:18" ht="20.100000000000001" hidden="1" customHeight="1">
      <c r="R348" s="30"/>
    </row>
    <row r="349" spans="18:18" ht="20.100000000000001" hidden="1" customHeight="1">
      <c r="R349" s="30"/>
    </row>
    <row r="350" spans="18:18" ht="20.100000000000001" hidden="1" customHeight="1">
      <c r="R350" s="30"/>
    </row>
    <row r="351" spans="18:18" ht="20.100000000000001" hidden="1" customHeight="1">
      <c r="R351" s="30"/>
    </row>
    <row r="352" spans="18:18" ht="20.100000000000001" hidden="1" customHeight="1">
      <c r="R352" s="30"/>
    </row>
    <row r="353" spans="18:18" ht="20.100000000000001" hidden="1" customHeight="1">
      <c r="R353" s="30"/>
    </row>
    <row r="354" spans="18:18" ht="20.100000000000001" hidden="1" customHeight="1">
      <c r="R354" s="30"/>
    </row>
    <row r="355" spans="18:18" ht="20.100000000000001" hidden="1" customHeight="1">
      <c r="R355" s="30"/>
    </row>
    <row r="356" spans="18:18" ht="20.100000000000001" hidden="1" customHeight="1">
      <c r="R356" s="30"/>
    </row>
    <row r="357" spans="18:18" ht="20.100000000000001" hidden="1" customHeight="1">
      <c r="R357" s="30"/>
    </row>
    <row r="358" spans="18:18" ht="20.100000000000001" hidden="1" customHeight="1">
      <c r="R358" s="30"/>
    </row>
    <row r="359" spans="18:18" ht="20.100000000000001" hidden="1" customHeight="1">
      <c r="R359" s="30"/>
    </row>
    <row r="360" spans="18:18" ht="20.100000000000001" hidden="1" customHeight="1">
      <c r="R360" s="30"/>
    </row>
    <row r="361" spans="18:18" ht="20.100000000000001" hidden="1" customHeight="1">
      <c r="R361" s="30"/>
    </row>
    <row r="362" spans="18:18" ht="20.100000000000001" hidden="1" customHeight="1">
      <c r="R362" s="30"/>
    </row>
    <row r="363" spans="18:18" ht="20.100000000000001" hidden="1" customHeight="1">
      <c r="R363" s="30"/>
    </row>
    <row r="364" spans="18:18" ht="20.100000000000001" hidden="1" customHeight="1">
      <c r="R364" s="30"/>
    </row>
    <row r="365" spans="18:18" ht="20.100000000000001" hidden="1" customHeight="1">
      <c r="R365" s="30"/>
    </row>
    <row r="366" spans="18:18" ht="20.100000000000001" hidden="1" customHeight="1">
      <c r="R366" s="30"/>
    </row>
    <row r="367" spans="18:18" ht="20.100000000000001" hidden="1" customHeight="1">
      <c r="R367" s="30"/>
    </row>
    <row r="368" spans="18:18" ht="20.100000000000001" hidden="1" customHeight="1">
      <c r="R368" s="30"/>
    </row>
    <row r="369" spans="18:18" ht="20.100000000000001" hidden="1" customHeight="1">
      <c r="R369" s="30"/>
    </row>
    <row r="370" spans="18:18" ht="20.100000000000001" hidden="1" customHeight="1">
      <c r="R370" s="30"/>
    </row>
    <row r="371" spans="18:18" ht="20.100000000000001" hidden="1" customHeight="1">
      <c r="R371" s="30"/>
    </row>
    <row r="372" spans="18:18" ht="20.100000000000001" hidden="1" customHeight="1">
      <c r="R372" s="30"/>
    </row>
    <row r="373" spans="18:18" ht="20.100000000000001" hidden="1" customHeight="1">
      <c r="R373" s="30"/>
    </row>
    <row r="374" spans="18:18" ht="20.100000000000001" hidden="1" customHeight="1">
      <c r="R374" s="30"/>
    </row>
    <row r="375" spans="18:18" ht="20.100000000000001" hidden="1" customHeight="1">
      <c r="R375" s="30"/>
    </row>
    <row r="376" spans="18:18" ht="20.100000000000001" hidden="1" customHeight="1">
      <c r="R376" s="30"/>
    </row>
    <row r="377" spans="18:18" ht="20.100000000000001" hidden="1" customHeight="1">
      <c r="R377" s="30"/>
    </row>
    <row r="378" spans="18:18" ht="20.100000000000001" hidden="1" customHeight="1">
      <c r="R378" s="30"/>
    </row>
    <row r="379" spans="18:18" ht="20.100000000000001" hidden="1" customHeight="1">
      <c r="R379" s="30"/>
    </row>
    <row r="380" spans="18:18" ht="20.100000000000001" hidden="1" customHeight="1">
      <c r="R380" s="30"/>
    </row>
    <row r="381" spans="18:18" ht="20.100000000000001" hidden="1" customHeight="1">
      <c r="R381" s="30"/>
    </row>
    <row r="382" spans="18:18" ht="20.100000000000001" hidden="1" customHeight="1">
      <c r="R382" s="30"/>
    </row>
    <row r="383" spans="18:18" ht="20.100000000000001" hidden="1" customHeight="1">
      <c r="R383" s="30"/>
    </row>
    <row r="384" spans="18:18" ht="20.100000000000001" hidden="1" customHeight="1">
      <c r="R384" s="30"/>
    </row>
    <row r="385" spans="18:18" ht="20.100000000000001" hidden="1" customHeight="1">
      <c r="R385" s="30"/>
    </row>
    <row r="386" spans="18:18" ht="20.100000000000001" hidden="1" customHeight="1">
      <c r="R386" s="30"/>
    </row>
    <row r="387" spans="18:18" ht="20.100000000000001" hidden="1" customHeight="1">
      <c r="R387" s="30"/>
    </row>
    <row r="388" spans="18:18" ht="20.100000000000001" hidden="1" customHeight="1">
      <c r="R388" s="30"/>
    </row>
    <row r="389" spans="18:18" ht="20.100000000000001" hidden="1" customHeight="1">
      <c r="R389" s="30"/>
    </row>
    <row r="390" spans="18:18" ht="20.100000000000001" hidden="1" customHeight="1">
      <c r="R390" s="30"/>
    </row>
    <row r="391" spans="18:18" ht="20.100000000000001" hidden="1" customHeight="1">
      <c r="R391" s="30"/>
    </row>
    <row r="392" spans="18:18" ht="20.100000000000001" hidden="1" customHeight="1">
      <c r="R392" s="30"/>
    </row>
    <row r="393" spans="18:18" ht="20.100000000000001" hidden="1" customHeight="1">
      <c r="R393" s="30"/>
    </row>
    <row r="394" spans="18:18" ht="20.100000000000001" hidden="1" customHeight="1">
      <c r="R394" s="30"/>
    </row>
    <row r="395" spans="18:18" ht="20.100000000000001" hidden="1" customHeight="1">
      <c r="R395" s="30"/>
    </row>
    <row r="396" spans="18:18" ht="20.100000000000001" hidden="1" customHeight="1">
      <c r="R396" s="30"/>
    </row>
    <row r="397" spans="18:18" ht="20.100000000000001" hidden="1" customHeight="1">
      <c r="R397" s="30"/>
    </row>
    <row r="398" spans="18:18" ht="20.100000000000001" hidden="1" customHeight="1">
      <c r="R398" s="30"/>
    </row>
    <row r="399" spans="18:18" ht="20.100000000000001" hidden="1" customHeight="1">
      <c r="R399" s="30"/>
    </row>
    <row r="400" spans="18:18" ht="20.100000000000001" hidden="1" customHeight="1">
      <c r="R400" s="30"/>
    </row>
    <row r="401" spans="18:18" ht="20.100000000000001" hidden="1" customHeight="1">
      <c r="R401" s="30"/>
    </row>
    <row r="402" spans="18:18" ht="20.100000000000001" hidden="1" customHeight="1">
      <c r="R402" s="30"/>
    </row>
    <row r="403" spans="18:18" ht="20.100000000000001" hidden="1" customHeight="1">
      <c r="R403" s="30"/>
    </row>
    <row r="404" spans="18:18" ht="20.100000000000001" hidden="1" customHeight="1">
      <c r="R404" s="30"/>
    </row>
    <row r="405" spans="18:18" ht="20.100000000000001" hidden="1" customHeight="1">
      <c r="R405" s="30"/>
    </row>
    <row r="406" spans="18:18" ht="20.100000000000001" hidden="1" customHeight="1">
      <c r="R406" s="30"/>
    </row>
    <row r="407" spans="18:18" ht="20.100000000000001" hidden="1" customHeight="1">
      <c r="R407" s="30"/>
    </row>
    <row r="408" spans="18:18" ht="20.100000000000001" hidden="1" customHeight="1">
      <c r="R408" s="30"/>
    </row>
    <row r="409" spans="18:18" ht="20.100000000000001" hidden="1" customHeight="1">
      <c r="R409" s="30"/>
    </row>
    <row r="410" spans="18:18" ht="20.100000000000001" hidden="1" customHeight="1">
      <c r="R410" s="30"/>
    </row>
    <row r="411" spans="18:18" ht="20.100000000000001" hidden="1" customHeight="1">
      <c r="R411" s="30"/>
    </row>
    <row r="412" spans="18:18" ht="20.100000000000001" hidden="1" customHeight="1">
      <c r="R412" s="30"/>
    </row>
    <row r="413" spans="18:18" ht="20.100000000000001" hidden="1" customHeight="1">
      <c r="R413" s="30"/>
    </row>
    <row r="414" spans="18:18" ht="20.100000000000001" hidden="1" customHeight="1">
      <c r="R414" s="30"/>
    </row>
    <row r="415" spans="18:18" ht="20.100000000000001" hidden="1" customHeight="1">
      <c r="R415" s="30"/>
    </row>
    <row r="416" spans="18:18" ht="20.100000000000001" hidden="1" customHeight="1">
      <c r="R416" s="30"/>
    </row>
    <row r="417" spans="18:18" ht="20.100000000000001" hidden="1" customHeight="1">
      <c r="R417" s="30"/>
    </row>
    <row r="418" spans="18:18" ht="20.100000000000001" hidden="1" customHeight="1">
      <c r="R418" s="30"/>
    </row>
    <row r="419" spans="18:18" ht="20.100000000000001" hidden="1" customHeight="1">
      <c r="R419" s="30"/>
    </row>
    <row r="420" spans="18:18" ht="20.100000000000001" hidden="1" customHeight="1">
      <c r="R420" s="30"/>
    </row>
    <row r="421" spans="18:18" ht="20.100000000000001" hidden="1" customHeight="1">
      <c r="R421" s="30"/>
    </row>
    <row r="422" spans="18:18" ht="20.100000000000001" hidden="1" customHeight="1">
      <c r="R422" s="30"/>
    </row>
    <row r="423" spans="18:18" ht="20.100000000000001" hidden="1" customHeight="1">
      <c r="R423" s="30"/>
    </row>
    <row r="424" spans="18:18" ht="20.100000000000001" hidden="1" customHeight="1">
      <c r="R424" s="30"/>
    </row>
    <row r="425" spans="18:18" ht="20.100000000000001" hidden="1" customHeight="1">
      <c r="R425" s="30"/>
    </row>
    <row r="426" spans="18:18" ht="20.100000000000001" hidden="1" customHeight="1">
      <c r="R426" s="30"/>
    </row>
    <row r="427" spans="18:18" ht="20.100000000000001" hidden="1" customHeight="1">
      <c r="R427" s="30"/>
    </row>
    <row r="428" spans="18:18" ht="20.100000000000001" hidden="1" customHeight="1">
      <c r="R428" s="30"/>
    </row>
    <row r="429" spans="18:18" ht="20.100000000000001" hidden="1" customHeight="1">
      <c r="R429" s="30"/>
    </row>
    <row r="430" spans="18:18" ht="20.100000000000001" hidden="1" customHeight="1">
      <c r="R430" s="30"/>
    </row>
    <row r="431" spans="18:18" ht="20.100000000000001" hidden="1" customHeight="1">
      <c r="R431" s="30"/>
    </row>
    <row r="432" spans="18:18" ht="20.100000000000001" hidden="1" customHeight="1">
      <c r="R432" s="30"/>
    </row>
    <row r="433" spans="18:18" ht="20.100000000000001" hidden="1" customHeight="1">
      <c r="R433" s="30"/>
    </row>
    <row r="434" spans="18:18" ht="20.100000000000001" hidden="1" customHeight="1">
      <c r="R434" s="30"/>
    </row>
    <row r="435" spans="18:18" ht="20.100000000000001" hidden="1" customHeight="1">
      <c r="R435" s="30"/>
    </row>
    <row r="436" spans="18:18" ht="20.100000000000001" hidden="1" customHeight="1">
      <c r="R436" s="30"/>
    </row>
    <row r="437" spans="18:18" ht="20.100000000000001" hidden="1" customHeight="1">
      <c r="R437" s="30"/>
    </row>
    <row r="438" spans="18:18" ht="20.100000000000001" hidden="1" customHeight="1">
      <c r="R438" s="30"/>
    </row>
    <row r="439" spans="18:18" ht="20.100000000000001" hidden="1" customHeight="1">
      <c r="R439" s="30"/>
    </row>
    <row r="440" spans="18:18" ht="20.100000000000001" hidden="1" customHeight="1">
      <c r="R440" s="30"/>
    </row>
    <row r="441" spans="18:18" ht="20.100000000000001" hidden="1" customHeight="1">
      <c r="R441" s="30"/>
    </row>
    <row r="442" spans="18:18" ht="20.100000000000001" hidden="1" customHeight="1">
      <c r="R442" s="30"/>
    </row>
    <row r="443" spans="18:18" ht="20.100000000000001" hidden="1" customHeight="1">
      <c r="R443" s="30"/>
    </row>
    <row r="444" spans="18:18" ht="20.100000000000001" hidden="1" customHeight="1">
      <c r="R444" s="30"/>
    </row>
    <row r="445" spans="18:18" ht="20.100000000000001" hidden="1" customHeight="1">
      <c r="R445" s="30"/>
    </row>
    <row r="446" spans="18:18" ht="20.100000000000001" hidden="1" customHeight="1">
      <c r="R446" s="30"/>
    </row>
    <row r="447" spans="18:18" ht="20.100000000000001" hidden="1" customHeight="1">
      <c r="R447" s="30"/>
    </row>
    <row r="448" spans="18:18" ht="20.100000000000001" hidden="1" customHeight="1">
      <c r="R448" s="30"/>
    </row>
    <row r="449" spans="18:18" ht="20.100000000000001" hidden="1" customHeight="1">
      <c r="R449" s="30"/>
    </row>
    <row r="450" spans="18:18" ht="20.100000000000001" hidden="1" customHeight="1">
      <c r="R450" s="30"/>
    </row>
    <row r="451" spans="18:18" ht="20.100000000000001" hidden="1" customHeight="1">
      <c r="R451" s="30"/>
    </row>
    <row r="452" spans="18:18" ht="20.100000000000001" hidden="1" customHeight="1">
      <c r="R452" s="30"/>
    </row>
    <row r="453" spans="18:18" ht="20.100000000000001" hidden="1" customHeight="1">
      <c r="R453" s="30"/>
    </row>
    <row r="454" spans="18:18" ht="20.100000000000001" hidden="1" customHeight="1">
      <c r="R454" s="30"/>
    </row>
    <row r="455" spans="18:18" ht="20.100000000000001" hidden="1" customHeight="1">
      <c r="R455" s="30"/>
    </row>
    <row r="456" spans="18:18" ht="20.100000000000001" hidden="1" customHeight="1">
      <c r="R456" s="30"/>
    </row>
    <row r="457" spans="18:18" ht="20.100000000000001" hidden="1" customHeight="1">
      <c r="R457" s="30"/>
    </row>
    <row r="458" spans="18:18" ht="20.100000000000001" hidden="1" customHeight="1">
      <c r="R458" s="30"/>
    </row>
    <row r="459" spans="18:18" ht="20.100000000000001" hidden="1" customHeight="1">
      <c r="R459" s="30"/>
    </row>
    <row r="460" spans="18:18" ht="20.100000000000001" hidden="1" customHeight="1">
      <c r="R460" s="30"/>
    </row>
    <row r="461" spans="18:18" ht="20.100000000000001" hidden="1" customHeight="1">
      <c r="R461" s="30"/>
    </row>
  </sheetData>
  <sheetProtection algorithmName="SHA-512" hashValue="YLu0JU+8MkTpMEc2Dp9LuXm8CUm3ip6fIiBzXMOY+cpKHueAcTOZFE3cDq9l2VFPNodpJFqvm+rvGm7VNIDqog==" saltValue="ZGxvE0I/b46XzdCD2nUNtA==" spinCount="100000" sheet="1" objects="1" scenarios="1"/>
  <mergeCells count="208">
    <mergeCell ref="L61:L63"/>
    <mergeCell ref="L65:L66"/>
    <mergeCell ref="B243:J243"/>
    <mergeCell ref="A168:K168"/>
    <mergeCell ref="B165:D165"/>
    <mergeCell ref="B164:J164"/>
    <mergeCell ref="A153:K153"/>
    <mergeCell ref="B207:J207"/>
    <mergeCell ref="A138:K138"/>
    <mergeCell ref="E165:K165"/>
    <mergeCell ref="A148:K148"/>
    <mergeCell ref="A198:K198"/>
    <mergeCell ref="A117:E117"/>
    <mergeCell ref="L178:M178"/>
    <mergeCell ref="L208:M208"/>
    <mergeCell ref="B170:J170"/>
    <mergeCell ref="B171:J171"/>
    <mergeCell ref="A100:G100"/>
    <mergeCell ref="H100:I100"/>
    <mergeCell ref="B215:J215"/>
    <mergeCell ref="A126:E126"/>
    <mergeCell ref="A96:K96"/>
    <mergeCell ref="A133:K133"/>
    <mergeCell ref="A129:E129"/>
    <mergeCell ref="A97:K97"/>
    <mergeCell ref="A125:E125"/>
    <mergeCell ref="A135:K135"/>
    <mergeCell ref="A139:K139"/>
    <mergeCell ref="A136:K136"/>
    <mergeCell ref="L254:M254"/>
    <mergeCell ref="L258:M258"/>
    <mergeCell ref="L257:M257"/>
    <mergeCell ref="A260:K260"/>
    <mergeCell ref="A130:E130"/>
    <mergeCell ref="B189:J189"/>
    <mergeCell ref="B199:J199"/>
    <mergeCell ref="B196:J196"/>
    <mergeCell ref="B174:J174"/>
    <mergeCell ref="B176:J176"/>
    <mergeCell ref="B195:J195"/>
    <mergeCell ref="A169:K169"/>
    <mergeCell ref="B175:J175"/>
    <mergeCell ref="A188:K188"/>
    <mergeCell ref="A144:K144"/>
    <mergeCell ref="A142:K142"/>
    <mergeCell ref="B166:J166"/>
    <mergeCell ref="L255:M256"/>
    <mergeCell ref="L261:M262"/>
    <mergeCell ref="J100:K100"/>
    <mergeCell ref="A123:E123"/>
    <mergeCell ref="B237:F237"/>
    <mergeCell ref="B238:F238"/>
    <mergeCell ref="B235:F235"/>
    <mergeCell ref="A247:K247"/>
    <mergeCell ref="A230:K230"/>
    <mergeCell ref="B216:J216"/>
    <mergeCell ref="E217:K217"/>
    <mergeCell ref="A227:K227"/>
    <mergeCell ref="B200:J200"/>
    <mergeCell ref="B201:J201"/>
    <mergeCell ref="B242:F242"/>
    <mergeCell ref="L149:L151"/>
    <mergeCell ref="A267:K267"/>
    <mergeCell ref="A254:K254"/>
    <mergeCell ref="F255:F256"/>
    <mergeCell ref="G255:H256"/>
    <mergeCell ref="G257:H257"/>
    <mergeCell ref="G258:H258"/>
    <mergeCell ref="B205:J205"/>
    <mergeCell ref="E208:K208"/>
    <mergeCell ref="A128:E128"/>
    <mergeCell ref="A134:K134"/>
    <mergeCell ref="A178:K178"/>
    <mergeCell ref="A132:K132"/>
    <mergeCell ref="I152:K152"/>
    <mergeCell ref="A226:G226"/>
    <mergeCell ref="A266:G266"/>
    <mergeCell ref="I66:J66"/>
    <mergeCell ref="A118:E118"/>
    <mergeCell ref="A121:E121"/>
    <mergeCell ref="A122:E122"/>
    <mergeCell ref="A119:E119"/>
    <mergeCell ref="A124:E124"/>
    <mergeCell ref="J41:K41"/>
    <mergeCell ref="A42:C42"/>
    <mergeCell ref="D42:E42"/>
    <mergeCell ref="H42:I42"/>
    <mergeCell ref="J42:K42"/>
    <mergeCell ref="I61:J61"/>
    <mergeCell ref="I63:J63"/>
    <mergeCell ref="H50:K50"/>
    <mergeCell ref="A68:G68"/>
    <mergeCell ref="H41:I41"/>
    <mergeCell ref="A57:C57"/>
    <mergeCell ref="I65:J65"/>
    <mergeCell ref="J43:K43"/>
    <mergeCell ref="F44:G44"/>
    <mergeCell ref="H44:I44"/>
    <mergeCell ref="J44:K44"/>
    <mergeCell ref="A47:K47"/>
    <mergeCell ref="D44:E44"/>
    <mergeCell ref="A48:K48"/>
    <mergeCell ref="H43:I43"/>
    <mergeCell ref="A59:K59"/>
    <mergeCell ref="A40:C40"/>
    <mergeCell ref="D40:E40"/>
    <mergeCell ref="F40:G40"/>
    <mergeCell ref="D50:G50"/>
    <mergeCell ref="A44:C44"/>
    <mergeCell ref="A43:C43"/>
    <mergeCell ref="D43:E43"/>
    <mergeCell ref="A50:C51"/>
    <mergeCell ref="F43:G43"/>
    <mergeCell ref="F42:G42"/>
    <mergeCell ref="J40:K40"/>
    <mergeCell ref="A41:C41"/>
    <mergeCell ref="D41:E41"/>
    <mergeCell ref="F41:G41"/>
    <mergeCell ref="H40:I40"/>
    <mergeCell ref="H39:I39"/>
    <mergeCell ref="J39:K39"/>
    <mergeCell ref="A39:C39"/>
    <mergeCell ref="D39:E39"/>
    <mergeCell ref="F39:G39"/>
    <mergeCell ref="A38:C38"/>
    <mergeCell ref="A12:K12"/>
    <mergeCell ref="A15:E15"/>
    <mergeCell ref="F15:K15"/>
    <mergeCell ref="A23:F23"/>
    <mergeCell ref="A32:K32"/>
    <mergeCell ref="A34:K34"/>
    <mergeCell ref="A1:B3"/>
    <mergeCell ref="C1:K3"/>
    <mergeCell ref="C5:F5"/>
    <mergeCell ref="H6:J6"/>
    <mergeCell ref="A8:C8"/>
    <mergeCell ref="D8:K8"/>
    <mergeCell ref="A17:E17"/>
    <mergeCell ref="F17:K17"/>
    <mergeCell ref="B10:K10"/>
    <mergeCell ref="P18:R18"/>
    <mergeCell ref="A19:B19"/>
    <mergeCell ref="C19:E19"/>
    <mergeCell ref="F19:H19"/>
    <mergeCell ref="P19:R19"/>
    <mergeCell ref="D38:E38"/>
    <mergeCell ref="F38:G38"/>
    <mergeCell ref="H38:I38"/>
    <mergeCell ref="J38:K38"/>
    <mergeCell ref="A36:C37"/>
    <mergeCell ref="D36:G36"/>
    <mergeCell ref="H36:K36"/>
    <mergeCell ref="D37:E37"/>
    <mergeCell ref="J37:K37"/>
    <mergeCell ref="F37:G37"/>
    <mergeCell ref="H37:I37"/>
    <mergeCell ref="A31:K31"/>
    <mergeCell ref="Y108:AA108"/>
    <mergeCell ref="A109:K109"/>
    <mergeCell ref="F111:G111"/>
    <mergeCell ref="H111:I111"/>
    <mergeCell ref="J111:K111"/>
    <mergeCell ref="F110:K110"/>
    <mergeCell ref="A110:E110"/>
    <mergeCell ref="N108:O109"/>
    <mergeCell ref="P108:R108"/>
    <mergeCell ref="S108:U108"/>
    <mergeCell ref="V108:X108"/>
    <mergeCell ref="A108:K108"/>
    <mergeCell ref="N101:S101"/>
    <mergeCell ref="N102:P102"/>
    <mergeCell ref="A101:G102"/>
    <mergeCell ref="H101:I102"/>
    <mergeCell ref="J101:K102"/>
    <mergeCell ref="A115:E115"/>
    <mergeCell ref="A113:E113"/>
    <mergeCell ref="A114:E114"/>
    <mergeCell ref="A106:K106"/>
    <mergeCell ref="A103:G104"/>
    <mergeCell ref="H103:I104"/>
    <mergeCell ref="J103:K104"/>
    <mergeCell ref="A105:G105"/>
    <mergeCell ref="H105:I105"/>
    <mergeCell ref="J105:K105"/>
    <mergeCell ref="B81:J81"/>
    <mergeCell ref="K70:L71"/>
    <mergeCell ref="K83:L84"/>
    <mergeCell ref="B93:I93"/>
    <mergeCell ref="L77:L78"/>
    <mergeCell ref="L90:L91"/>
    <mergeCell ref="A116:E116"/>
    <mergeCell ref="A219:K219"/>
    <mergeCell ref="A222:G222"/>
    <mergeCell ref="B173:J173"/>
    <mergeCell ref="B172:J172"/>
    <mergeCell ref="A140:K140"/>
    <mergeCell ref="A137:K137"/>
    <mergeCell ref="A120:E120"/>
    <mergeCell ref="A143:K143"/>
    <mergeCell ref="B204:J204"/>
    <mergeCell ref="B206:J206"/>
    <mergeCell ref="B202:J202"/>
    <mergeCell ref="B213:J213"/>
    <mergeCell ref="B214:J214"/>
    <mergeCell ref="A210:K210"/>
    <mergeCell ref="B211:J211"/>
    <mergeCell ref="B212:J212"/>
    <mergeCell ref="A203:K203"/>
  </mergeCells>
  <conditionalFormatting sqref="A178 B179:J186">
    <cfRule type="expression" dxfId="43" priority="56">
      <formula>OR($P$170=1,$P$171=1)</formula>
    </cfRule>
  </conditionalFormatting>
  <conditionalFormatting sqref="A203 B204:J207 B208 E208 A210 B211:J216 B217 E217">
    <cfRule type="expression" dxfId="42" priority="3">
      <formula>$P$199=1</formula>
    </cfRule>
  </conditionalFormatting>
  <conditionalFormatting sqref="A230 B232:F242 A247 B248:B251">
    <cfRule type="expression" dxfId="41" priority="4">
      <formula>$P$228=1</formula>
    </cfRule>
  </conditionalFormatting>
  <conditionalFormatting sqref="A224:H224">
    <cfRule type="expression" dxfId="40" priority="61">
      <formula>$P$222=1</formula>
    </cfRule>
  </conditionalFormatting>
  <conditionalFormatting sqref="A148:K156">
    <cfRule type="expression" dxfId="39" priority="68">
      <formula>$P$145=1</formula>
    </cfRule>
  </conditionalFormatting>
  <conditionalFormatting sqref="B190">
    <cfRule type="expression" dxfId="38" priority="7">
      <formula>$P$190=1</formula>
    </cfRule>
  </conditionalFormatting>
  <conditionalFormatting sqref="B27:C27 H27">
    <cfRule type="expression" dxfId="37" priority="65">
      <formula>$P$29=1</formula>
    </cfRule>
  </conditionalFormatting>
  <conditionalFormatting sqref="B29:C29 H29">
    <cfRule type="expression" dxfId="36" priority="63">
      <formula>$N$23=1</formula>
    </cfRule>
    <cfRule type="expression" dxfId="35" priority="64">
      <formula>$P$27=1</formula>
    </cfRule>
  </conditionalFormatting>
  <conditionalFormatting sqref="B232:G242 B248:J251">
    <cfRule type="expression" dxfId="34" priority="1">
      <formula>$P$228=1</formula>
    </cfRule>
  </conditionalFormatting>
  <conditionalFormatting sqref="B189:J196 A188">
    <cfRule type="expression" dxfId="33" priority="54">
      <formula>$P$186=0</formula>
    </cfRule>
  </conditionalFormatting>
  <conditionalFormatting sqref="B189:K196">
    <cfRule type="expression" dxfId="32" priority="53">
      <formula>$P$186=0</formula>
    </cfRule>
  </conditionalFormatting>
  <conditionalFormatting sqref="B204:K208 B211:K217">
    <cfRule type="expression" dxfId="31" priority="2">
      <formula>$P$199=1</formula>
    </cfRule>
  </conditionalFormatting>
  <conditionalFormatting sqref="E82:F82">
    <cfRule type="expression" dxfId="30" priority="67">
      <formula>$P$82=1</formula>
    </cfRule>
  </conditionalFormatting>
  <conditionalFormatting sqref="E191:K191 F192:K194">
    <cfRule type="expression" dxfId="29" priority="6">
      <formula>$P$190=1</formula>
    </cfRule>
  </conditionalFormatting>
  <conditionalFormatting sqref="J189:K196">
    <cfRule type="expression" dxfId="28" priority="9">
      <formula>$P$186=0</formula>
    </cfRule>
  </conditionalFormatting>
  <conditionalFormatting sqref="J236:K236">
    <cfRule type="expression" dxfId="27" priority="8">
      <formula>$P$236=0</formula>
    </cfRule>
  </conditionalFormatting>
  <conditionalFormatting sqref="K73:K81 K87:K94">
    <cfRule type="expression" dxfId="26" priority="24">
      <formula>OR($P$170=1,$P$171=1)</formula>
    </cfRule>
  </conditionalFormatting>
  <conditionalFormatting sqref="K179:K186">
    <cfRule type="expression" dxfId="25" priority="55">
      <formula>OR($P$170=1,$P$171=1)</formula>
    </cfRule>
  </conditionalFormatting>
  <conditionalFormatting sqref="K191:K194">
    <cfRule type="expression" dxfId="24" priority="5">
      <formula>$P$190=1</formula>
    </cfRule>
  </conditionalFormatting>
  <pageMargins left="0.70866141732283472" right="0.70866141732283472" top="0.74803149606299213" bottom="0.74803149606299213" header="0.31496062992125984" footer="0.31496062992125984"/>
  <pageSetup paperSize="9" scale="52" fitToHeight="0" orientation="portrait" r:id="rId1"/>
  <rowBreaks count="7" manualBreakCount="7">
    <brk id="31" max="12" man="1"/>
    <brk id="69" max="12" man="1"/>
    <brk id="95" max="12" man="1"/>
    <brk id="140" max="12" man="1"/>
    <brk id="186" max="12" man="1"/>
    <brk id="197" max="12" man="1"/>
    <brk id="229" max="12" man="1"/>
  </rowBreaks>
  <ignoredErrors>
    <ignoredError sqref="F15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152400</xdr:colOff>
                    <xdr:row>22</xdr:row>
                    <xdr:rowOff>28575</xdr:rowOff>
                  </from>
                  <to>
                    <xdr:col>8</xdr:col>
                    <xdr:colOff>390525</xdr:colOff>
                    <xdr:row>23</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123825</xdr:colOff>
                    <xdr:row>22</xdr:row>
                    <xdr:rowOff>38100</xdr:rowOff>
                  </from>
                  <to>
                    <xdr:col>10</xdr:col>
                    <xdr:colOff>352425</xdr:colOff>
                    <xdr:row>23</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266700</xdr:colOff>
                    <xdr:row>26</xdr:row>
                    <xdr:rowOff>28575</xdr:rowOff>
                  </from>
                  <to>
                    <xdr:col>4</xdr:col>
                    <xdr:colOff>504825</xdr:colOff>
                    <xdr:row>27</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257175</xdr:colOff>
                    <xdr:row>28</xdr:row>
                    <xdr:rowOff>9525</xdr:rowOff>
                  </from>
                  <to>
                    <xdr:col>4</xdr:col>
                    <xdr:colOff>485775</xdr:colOff>
                    <xdr:row>28</xdr:row>
                    <xdr:rowOff>228600</xdr:rowOff>
                  </to>
                </anchor>
              </controlPr>
            </control>
          </mc:Choice>
        </mc:AlternateContent>
        <mc:AlternateContent xmlns:mc="http://schemas.openxmlformats.org/markup-compatibility/2006">
          <mc:Choice Requires="x14">
            <control shapeId="1029" r:id="rId8" name="Drop Down 5">
              <controlPr locked="0" defaultSize="0" autoLine="0" autoPict="0">
                <anchor moveWithCells="1">
                  <from>
                    <xdr:col>7</xdr:col>
                    <xdr:colOff>638175</xdr:colOff>
                    <xdr:row>25</xdr:row>
                    <xdr:rowOff>219075</xdr:rowOff>
                  </from>
                  <to>
                    <xdr:col>10</xdr:col>
                    <xdr:colOff>723900</xdr:colOff>
                    <xdr:row>26</xdr:row>
                    <xdr:rowOff>190500</xdr:rowOff>
                  </to>
                </anchor>
              </controlPr>
            </control>
          </mc:Choice>
        </mc:AlternateContent>
        <mc:AlternateContent xmlns:mc="http://schemas.openxmlformats.org/markup-compatibility/2006">
          <mc:Choice Requires="x14">
            <control shapeId="1030" r:id="rId9" name="Drop Down 6">
              <controlPr locked="0" defaultSize="0" autoLine="0" autoPict="0">
                <anchor moveWithCells="1">
                  <from>
                    <xdr:col>7</xdr:col>
                    <xdr:colOff>647700</xdr:colOff>
                    <xdr:row>27</xdr:row>
                    <xdr:rowOff>219075</xdr:rowOff>
                  </from>
                  <to>
                    <xdr:col>10</xdr:col>
                    <xdr:colOff>733425</xdr:colOff>
                    <xdr:row>28</xdr:row>
                    <xdr:rowOff>190500</xdr:rowOff>
                  </to>
                </anchor>
              </controlPr>
            </control>
          </mc:Choice>
        </mc:AlternateContent>
        <mc:AlternateContent xmlns:mc="http://schemas.openxmlformats.org/markup-compatibility/2006">
          <mc:Choice Requires="x14">
            <control shapeId="1073" r:id="rId10" name="Drop Down 49">
              <controlPr locked="0" defaultSize="0" autoLine="0" autoPict="0">
                <anchor moveWithCells="1">
                  <from>
                    <xdr:col>7</xdr:col>
                    <xdr:colOff>257175</xdr:colOff>
                    <xdr:row>18</xdr:row>
                    <xdr:rowOff>0</xdr:rowOff>
                  </from>
                  <to>
                    <xdr:col>10</xdr:col>
                    <xdr:colOff>762000</xdr:colOff>
                    <xdr:row>18</xdr:row>
                    <xdr:rowOff>200025</xdr:rowOff>
                  </to>
                </anchor>
              </controlPr>
            </control>
          </mc:Choice>
        </mc:AlternateContent>
        <mc:AlternateContent xmlns:mc="http://schemas.openxmlformats.org/markup-compatibility/2006">
          <mc:Choice Requires="x14">
            <control shapeId="1281" r:id="rId11" name="Drop Down 257">
              <controlPr locked="0" defaultSize="0" autoLine="0" autoPict="0">
                <anchor moveWithCells="1">
                  <from>
                    <xdr:col>3</xdr:col>
                    <xdr:colOff>466725</xdr:colOff>
                    <xdr:row>19</xdr:row>
                    <xdr:rowOff>238125</xdr:rowOff>
                  </from>
                  <to>
                    <xdr:col>10</xdr:col>
                    <xdr:colOff>428625</xdr:colOff>
                    <xdr:row>20</xdr:row>
                    <xdr:rowOff>219075</xdr:rowOff>
                  </to>
                </anchor>
              </controlPr>
            </control>
          </mc:Choice>
        </mc:AlternateContent>
        <mc:AlternateContent xmlns:mc="http://schemas.openxmlformats.org/markup-compatibility/2006">
          <mc:Choice Requires="x14">
            <control shapeId="1388" r:id="rId12" name="Check Box 364">
              <controlPr defaultSize="0" autoFill="0" autoLine="0" autoPict="0">
                <anchor moveWithCells="1">
                  <from>
                    <xdr:col>8</xdr:col>
                    <xdr:colOff>266700</xdr:colOff>
                    <xdr:row>144</xdr:row>
                    <xdr:rowOff>47625</xdr:rowOff>
                  </from>
                  <to>
                    <xdr:col>8</xdr:col>
                    <xdr:colOff>523875</xdr:colOff>
                    <xdr:row>145</xdr:row>
                    <xdr:rowOff>0</xdr:rowOff>
                  </to>
                </anchor>
              </controlPr>
            </control>
          </mc:Choice>
        </mc:AlternateContent>
        <mc:AlternateContent xmlns:mc="http://schemas.openxmlformats.org/markup-compatibility/2006">
          <mc:Choice Requires="x14">
            <control shapeId="1389" r:id="rId13" name="Check Box 365">
              <controlPr defaultSize="0" autoFill="0" autoLine="0" autoPict="0">
                <anchor moveWithCells="1">
                  <from>
                    <xdr:col>8</xdr:col>
                    <xdr:colOff>276225</xdr:colOff>
                    <xdr:row>145</xdr:row>
                    <xdr:rowOff>0</xdr:rowOff>
                  </from>
                  <to>
                    <xdr:col>8</xdr:col>
                    <xdr:colOff>523875</xdr:colOff>
                    <xdr:row>146</xdr:row>
                    <xdr:rowOff>47625</xdr:rowOff>
                  </to>
                </anchor>
              </controlPr>
            </control>
          </mc:Choice>
        </mc:AlternateContent>
        <mc:AlternateContent xmlns:mc="http://schemas.openxmlformats.org/markup-compatibility/2006">
          <mc:Choice Requires="x14">
            <control shapeId="1450" r:id="rId14" name="Check Box 426">
              <controlPr defaultSize="0" autoFill="0" autoLine="0" autoPict="0">
                <anchor moveWithCells="1">
                  <from>
                    <xdr:col>10</xdr:col>
                    <xdr:colOff>333375</xdr:colOff>
                    <xdr:row>169</xdr:row>
                    <xdr:rowOff>238125</xdr:rowOff>
                  </from>
                  <to>
                    <xdr:col>10</xdr:col>
                    <xdr:colOff>581025</xdr:colOff>
                    <xdr:row>171</xdr:row>
                    <xdr:rowOff>38100</xdr:rowOff>
                  </to>
                </anchor>
              </controlPr>
            </control>
          </mc:Choice>
        </mc:AlternateContent>
        <mc:AlternateContent xmlns:mc="http://schemas.openxmlformats.org/markup-compatibility/2006">
          <mc:Choice Requires="x14">
            <control shapeId="1452" r:id="rId15" name="Check Box 428">
              <controlPr defaultSize="0" autoFill="0" autoLine="0" autoPict="0">
                <anchor moveWithCells="1">
                  <from>
                    <xdr:col>10</xdr:col>
                    <xdr:colOff>333375</xdr:colOff>
                    <xdr:row>168</xdr:row>
                    <xdr:rowOff>485775</xdr:rowOff>
                  </from>
                  <to>
                    <xdr:col>10</xdr:col>
                    <xdr:colOff>581025</xdr:colOff>
                    <xdr:row>170</xdr:row>
                    <xdr:rowOff>28575</xdr:rowOff>
                  </to>
                </anchor>
              </controlPr>
            </control>
          </mc:Choice>
        </mc:AlternateContent>
        <mc:AlternateContent xmlns:mc="http://schemas.openxmlformats.org/markup-compatibility/2006">
          <mc:Choice Requires="x14">
            <control shapeId="1453" r:id="rId16" name="Check Box 429">
              <controlPr defaultSize="0" autoFill="0" autoLine="0" autoPict="0">
                <anchor moveWithCells="1">
                  <from>
                    <xdr:col>10</xdr:col>
                    <xdr:colOff>333375</xdr:colOff>
                    <xdr:row>171</xdr:row>
                    <xdr:rowOff>238125</xdr:rowOff>
                  </from>
                  <to>
                    <xdr:col>10</xdr:col>
                    <xdr:colOff>581025</xdr:colOff>
                    <xdr:row>173</xdr:row>
                    <xdr:rowOff>38100</xdr:rowOff>
                  </to>
                </anchor>
              </controlPr>
            </control>
          </mc:Choice>
        </mc:AlternateContent>
        <mc:AlternateContent xmlns:mc="http://schemas.openxmlformats.org/markup-compatibility/2006">
          <mc:Choice Requires="x14">
            <control shapeId="1454" r:id="rId17" name="Check Box 430">
              <controlPr defaultSize="0" autoFill="0" autoLine="0" autoPict="0">
                <anchor moveWithCells="1">
                  <from>
                    <xdr:col>10</xdr:col>
                    <xdr:colOff>333375</xdr:colOff>
                    <xdr:row>174</xdr:row>
                    <xdr:rowOff>371475</xdr:rowOff>
                  </from>
                  <to>
                    <xdr:col>10</xdr:col>
                    <xdr:colOff>581025</xdr:colOff>
                    <xdr:row>176</xdr:row>
                    <xdr:rowOff>9525</xdr:rowOff>
                  </to>
                </anchor>
              </controlPr>
            </control>
          </mc:Choice>
        </mc:AlternateContent>
        <mc:AlternateContent xmlns:mc="http://schemas.openxmlformats.org/markup-compatibility/2006">
          <mc:Choice Requires="x14">
            <control shapeId="1455" r:id="rId18" name="Check Box 431">
              <controlPr defaultSize="0" autoFill="0" autoLine="0" autoPict="0">
                <anchor moveWithCells="1">
                  <from>
                    <xdr:col>10</xdr:col>
                    <xdr:colOff>333375</xdr:colOff>
                    <xdr:row>172</xdr:row>
                    <xdr:rowOff>228600</xdr:rowOff>
                  </from>
                  <to>
                    <xdr:col>10</xdr:col>
                    <xdr:colOff>581025</xdr:colOff>
                    <xdr:row>174</xdr:row>
                    <xdr:rowOff>28575</xdr:rowOff>
                  </to>
                </anchor>
              </controlPr>
            </control>
          </mc:Choice>
        </mc:AlternateContent>
        <mc:AlternateContent xmlns:mc="http://schemas.openxmlformats.org/markup-compatibility/2006">
          <mc:Choice Requires="x14">
            <control shapeId="1456" r:id="rId19" name="Check Box 432">
              <controlPr defaultSize="0" autoFill="0" autoLine="0" autoPict="0">
                <anchor moveWithCells="1">
                  <from>
                    <xdr:col>10</xdr:col>
                    <xdr:colOff>333375</xdr:colOff>
                    <xdr:row>170</xdr:row>
                    <xdr:rowOff>219075</xdr:rowOff>
                  </from>
                  <to>
                    <xdr:col>10</xdr:col>
                    <xdr:colOff>581025</xdr:colOff>
                    <xdr:row>172</xdr:row>
                    <xdr:rowOff>9525</xdr:rowOff>
                  </to>
                </anchor>
              </controlPr>
            </control>
          </mc:Choice>
        </mc:AlternateContent>
        <mc:AlternateContent xmlns:mc="http://schemas.openxmlformats.org/markup-compatibility/2006">
          <mc:Choice Requires="x14">
            <control shapeId="1083" r:id="rId20" name="Check Box 59">
              <controlPr defaultSize="0" autoFill="0" autoLine="0" autoPict="0">
                <anchor moveWithCells="1">
                  <from>
                    <xdr:col>6</xdr:col>
                    <xdr:colOff>276225</xdr:colOff>
                    <xdr:row>231</xdr:row>
                    <xdr:rowOff>28575</xdr:rowOff>
                  </from>
                  <to>
                    <xdr:col>6</xdr:col>
                    <xdr:colOff>561975</xdr:colOff>
                    <xdr:row>231</xdr:row>
                    <xdr:rowOff>190500</xdr:rowOff>
                  </to>
                </anchor>
              </controlPr>
            </control>
          </mc:Choice>
        </mc:AlternateContent>
        <mc:AlternateContent xmlns:mc="http://schemas.openxmlformats.org/markup-compatibility/2006">
          <mc:Choice Requires="x14">
            <control shapeId="1085" r:id="rId21" name="Check Box 61">
              <controlPr defaultSize="0" autoFill="0" autoLine="0" autoPict="0">
                <anchor moveWithCells="1">
                  <from>
                    <xdr:col>6</xdr:col>
                    <xdr:colOff>276225</xdr:colOff>
                    <xdr:row>234</xdr:row>
                    <xdr:rowOff>38100</xdr:rowOff>
                  </from>
                  <to>
                    <xdr:col>6</xdr:col>
                    <xdr:colOff>561975</xdr:colOff>
                    <xdr:row>234</xdr:row>
                    <xdr:rowOff>219075</xdr:rowOff>
                  </to>
                </anchor>
              </controlPr>
            </control>
          </mc:Choice>
        </mc:AlternateContent>
        <mc:AlternateContent xmlns:mc="http://schemas.openxmlformats.org/markup-compatibility/2006">
          <mc:Choice Requires="x14">
            <control shapeId="1087" r:id="rId22" name="Check Box 63">
              <controlPr defaultSize="0" autoFill="0" autoLine="0" autoPict="0">
                <anchor moveWithCells="1">
                  <from>
                    <xdr:col>6</xdr:col>
                    <xdr:colOff>276225</xdr:colOff>
                    <xdr:row>235</xdr:row>
                    <xdr:rowOff>0</xdr:rowOff>
                  </from>
                  <to>
                    <xdr:col>6</xdr:col>
                    <xdr:colOff>561975</xdr:colOff>
                    <xdr:row>235</xdr:row>
                    <xdr:rowOff>238125</xdr:rowOff>
                  </to>
                </anchor>
              </controlPr>
            </control>
          </mc:Choice>
        </mc:AlternateContent>
        <mc:AlternateContent xmlns:mc="http://schemas.openxmlformats.org/markup-compatibility/2006">
          <mc:Choice Requires="x14">
            <control shapeId="1123" r:id="rId23" name="Check Box 99">
              <controlPr defaultSize="0" autoFill="0" autoLine="0" autoPict="0">
                <anchor moveWithCells="1">
                  <from>
                    <xdr:col>6</xdr:col>
                    <xdr:colOff>276225</xdr:colOff>
                    <xdr:row>237</xdr:row>
                    <xdr:rowOff>0</xdr:rowOff>
                  </from>
                  <to>
                    <xdr:col>6</xdr:col>
                    <xdr:colOff>561975</xdr:colOff>
                    <xdr:row>237</xdr:row>
                    <xdr:rowOff>219075</xdr:rowOff>
                  </to>
                </anchor>
              </controlPr>
            </control>
          </mc:Choice>
        </mc:AlternateContent>
        <mc:AlternateContent xmlns:mc="http://schemas.openxmlformats.org/markup-compatibility/2006">
          <mc:Choice Requires="x14">
            <control shapeId="1238" r:id="rId24" name="Check Box 214">
              <controlPr defaultSize="0" autoFill="0" autoLine="0" autoPict="0">
                <anchor moveWithCells="1">
                  <from>
                    <xdr:col>6</xdr:col>
                    <xdr:colOff>276225</xdr:colOff>
                    <xdr:row>238</xdr:row>
                    <xdr:rowOff>66675</xdr:rowOff>
                  </from>
                  <to>
                    <xdr:col>6</xdr:col>
                    <xdr:colOff>561975</xdr:colOff>
                    <xdr:row>238</xdr:row>
                    <xdr:rowOff>219075</xdr:rowOff>
                  </to>
                </anchor>
              </controlPr>
            </control>
          </mc:Choice>
        </mc:AlternateContent>
        <mc:AlternateContent xmlns:mc="http://schemas.openxmlformats.org/markup-compatibility/2006">
          <mc:Choice Requires="x14">
            <control shapeId="1240" r:id="rId25" name="Check Box 216">
              <controlPr defaultSize="0" autoFill="0" autoLine="0" autoPict="0">
                <anchor moveWithCells="1">
                  <from>
                    <xdr:col>6</xdr:col>
                    <xdr:colOff>276225</xdr:colOff>
                    <xdr:row>239</xdr:row>
                    <xdr:rowOff>66675</xdr:rowOff>
                  </from>
                  <to>
                    <xdr:col>6</xdr:col>
                    <xdr:colOff>561975</xdr:colOff>
                    <xdr:row>239</xdr:row>
                    <xdr:rowOff>238125</xdr:rowOff>
                  </to>
                </anchor>
              </controlPr>
            </control>
          </mc:Choice>
        </mc:AlternateContent>
        <mc:AlternateContent xmlns:mc="http://schemas.openxmlformats.org/markup-compatibility/2006">
          <mc:Choice Requires="x14">
            <control shapeId="1242" r:id="rId26" name="Check Box 218">
              <controlPr defaultSize="0" autoFill="0" autoLine="0" autoPict="0">
                <anchor moveWithCells="1">
                  <from>
                    <xdr:col>6</xdr:col>
                    <xdr:colOff>276225</xdr:colOff>
                    <xdr:row>240</xdr:row>
                    <xdr:rowOff>28575</xdr:rowOff>
                  </from>
                  <to>
                    <xdr:col>6</xdr:col>
                    <xdr:colOff>561975</xdr:colOff>
                    <xdr:row>241</xdr:row>
                    <xdr:rowOff>28575</xdr:rowOff>
                  </to>
                </anchor>
              </controlPr>
            </control>
          </mc:Choice>
        </mc:AlternateContent>
        <mc:AlternateContent xmlns:mc="http://schemas.openxmlformats.org/markup-compatibility/2006">
          <mc:Choice Requires="x14">
            <control shapeId="1244" r:id="rId27" name="Check Box 220">
              <controlPr defaultSize="0" autoFill="0" autoLine="0" autoPict="0">
                <anchor moveWithCells="1">
                  <from>
                    <xdr:col>6</xdr:col>
                    <xdr:colOff>276225</xdr:colOff>
                    <xdr:row>241</xdr:row>
                    <xdr:rowOff>28575</xdr:rowOff>
                  </from>
                  <to>
                    <xdr:col>6</xdr:col>
                    <xdr:colOff>561975</xdr:colOff>
                    <xdr:row>241</xdr:row>
                    <xdr:rowOff>257175</xdr:rowOff>
                  </to>
                </anchor>
              </controlPr>
            </control>
          </mc:Choice>
        </mc:AlternateContent>
        <mc:AlternateContent xmlns:mc="http://schemas.openxmlformats.org/markup-compatibility/2006">
          <mc:Choice Requires="x14">
            <control shapeId="1248" r:id="rId28" name="Check Box 224">
              <controlPr defaultSize="0" autoFill="0" autoLine="0" autoPict="0">
                <anchor moveWithCells="1">
                  <from>
                    <xdr:col>6</xdr:col>
                    <xdr:colOff>276225</xdr:colOff>
                    <xdr:row>232</xdr:row>
                    <xdr:rowOff>66675</xdr:rowOff>
                  </from>
                  <to>
                    <xdr:col>6</xdr:col>
                    <xdr:colOff>561975</xdr:colOff>
                    <xdr:row>232</xdr:row>
                    <xdr:rowOff>228600</xdr:rowOff>
                  </to>
                </anchor>
              </controlPr>
            </control>
          </mc:Choice>
        </mc:AlternateContent>
        <mc:AlternateContent xmlns:mc="http://schemas.openxmlformats.org/markup-compatibility/2006">
          <mc:Choice Requires="x14">
            <control shapeId="1249" r:id="rId29" name="Check Box 225">
              <controlPr defaultSize="0" autoFill="0" autoLine="0" autoPict="0">
                <anchor moveWithCells="1">
                  <from>
                    <xdr:col>6</xdr:col>
                    <xdr:colOff>276225</xdr:colOff>
                    <xdr:row>233</xdr:row>
                    <xdr:rowOff>47625</xdr:rowOff>
                  </from>
                  <to>
                    <xdr:col>6</xdr:col>
                    <xdr:colOff>561975</xdr:colOff>
                    <xdr:row>233</xdr:row>
                    <xdr:rowOff>219075</xdr:rowOff>
                  </to>
                </anchor>
              </controlPr>
            </control>
          </mc:Choice>
        </mc:AlternateContent>
        <mc:AlternateContent xmlns:mc="http://schemas.openxmlformats.org/markup-compatibility/2006">
          <mc:Choice Requires="x14">
            <control shapeId="1344" r:id="rId30" name="Check Box 320">
              <controlPr defaultSize="0" autoFill="0" autoLine="0" autoPict="0">
                <anchor moveWithCells="1">
                  <from>
                    <xdr:col>6</xdr:col>
                    <xdr:colOff>276225</xdr:colOff>
                    <xdr:row>236</xdr:row>
                    <xdr:rowOff>47625</xdr:rowOff>
                  </from>
                  <to>
                    <xdr:col>6</xdr:col>
                    <xdr:colOff>561975</xdr:colOff>
                    <xdr:row>236</xdr:row>
                    <xdr:rowOff>295275</xdr:rowOff>
                  </to>
                </anchor>
              </controlPr>
            </control>
          </mc:Choice>
        </mc:AlternateContent>
        <mc:AlternateContent xmlns:mc="http://schemas.openxmlformats.org/markup-compatibility/2006">
          <mc:Choice Requires="x14">
            <control shapeId="1457" r:id="rId31" name="Check Box 433">
              <controlPr defaultSize="0" autoFill="0" autoLine="0" autoPict="0">
                <anchor moveWithCells="1">
                  <from>
                    <xdr:col>10</xdr:col>
                    <xdr:colOff>333375</xdr:colOff>
                    <xdr:row>174</xdr:row>
                    <xdr:rowOff>66675</xdr:rowOff>
                  </from>
                  <to>
                    <xdr:col>10</xdr:col>
                    <xdr:colOff>581025</xdr:colOff>
                    <xdr:row>174</xdr:row>
                    <xdr:rowOff>352425</xdr:rowOff>
                  </to>
                </anchor>
              </controlPr>
            </control>
          </mc:Choice>
        </mc:AlternateContent>
        <mc:AlternateContent xmlns:mc="http://schemas.openxmlformats.org/markup-compatibility/2006">
          <mc:Choice Requires="x14">
            <control shapeId="1362" r:id="rId32" name="Check Box 338">
              <controlPr defaultSize="0" autoFill="0" autoLine="0" autoPict="0">
                <anchor moveWithCells="1">
                  <from>
                    <xdr:col>10</xdr:col>
                    <xdr:colOff>333375</xdr:colOff>
                    <xdr:row>180</xdr:row>
                    <xdr:rowOff>0</xdr:rowOff>
                  </from>
                  <to>
                    <xdr:col>10</xdr:col>
                    <xdr:colOff>581025</xdr:colOff>
                    <xdr:row>181</xdr:row>
                    <xdr:rowOff>38100</xdr:rowOff>
                  </to>
                </anchor>
              </controlPr>
            </control>
          </mc:Choice>
        </mc:AlternateContent>
        <mc:AlternateContent xmlns:mc="http://schemas.openxmlformats.org/markup-compatibility/2006">
          <mc:Choice Requires="x14">
            <control shapeId="1363" r:id="rId33" name="Check Box 339">
              <controlPr defaultSize="0" autoFill="0" autoLine="0" autoPict="0">
                <anchor moveWithCells="1">
                  <from>
                    <xdr:col>10</xdr:col>
                    <xdr:colOff>333375</xdr:colOff>
                    <xdr:row>180</xdr:row>
                    <xdr:rowOff>238125</xdr:rowOff>
                  </from>
                  <to>
                    <xdr:col>10</xdr:col>
                    <xdr:colOff>581025</xdr:colOff>
                    <xdr:row>181</xdr:row>
                    <xdr:rowOff>295275</xdr:rowOff>
                  </to>
                </anchor>
              </controlPr>
            </control>
          </mc:Choice>
        </mc:AlternateContent>
        <mc:AlternateContent xmlns:mc="http://schemas.openxmlformats.org/markup-compatibility/2006">
          <mc:Choice Requires="x14">
            <control shapeId="1364" r:id="rId34" name="Check Box 340">
              <controlPr defaultSize="0" autoFill="0" autoLine="0" autoPict="0">
                <anchor moveWithCells="1">
                  <from>
                    <xdr:col>10</xdr:col>
                    <xdr:colOff>333375</xdr:colOff>
                    <xdr:row>181</xdr:row>
                    <xdr:rowOff>304800</xdr:rowOff>
                  </from>
                  <to>
                    <xdr:col>10</xdr:col>
                    <xdr:colOff>600075</xdr:colOff>
                    <xdr:row>183</xdr:row>
                    <xdr:rowOff>38100</xdr:rowOff>
                  </to>
                </anchor>
              </controlPr>
            </control>
          </mc:Choice>
        </mc:AlternateContent>
        <mc:AlternateContent xmlns:mc="http://schemas.openxmlformats.org/markup-compatibility/2006">
          <mc:Choice Requires="x14">
            <control shapeId="1365" r:id="rId35" name="Check Box 341">
              <controlPr defaultSize="0" autoFill="0" autoLine="0" autoPict="0">
                <anchor moveWithCells="1">
                  <from>
                    <xdr:col>10</xdr:col>
                    <xdr:colOff>333375</xdr:colOff>
                    <xdr:row>183</xdr:row>
                    <xdr:rowOff>0</xdr:rowOff>
                  </from>
                  <to>
                    <xdr:col>10</xdr:col>
                    <xdr:colOff>600075</xdr:colOff>
                    <xdr:row>184</xdr:row>
                    <xdr:rowOff>38100</xdr:rowOff>
                  </to>
                </anchor>
              </controlPr>
            </control>
          </mc:Choice>
        </mc:AlternateContent>
        <mc:AlternateContent xmlns:mc="http://schemas.openxmlformats.org/markup-compatibility/2006">
          <mc:Choice Requires="x14">
            <control shapeId="1031" r:id="rId36" name="Check Box 7">
              <controlPr defaultSize="0" autoFill="0" autoLine="0" autoPict="0">
                <anchor moveWithCells="1">
                  <from>
                    <xdr:col>8</xdr:col>
                    <xdr:colOff>76200</xdr:colOff>
                    <xdr:row>221</xdr:row>
                    <xdr:rowOff>66675</xdr:rowOff>
                  </from>
                  <to>
                    <xdr:col>8</xdr:col>
                    <xdr:colOff>333375</xdr:colOff>
                    <xdr:row>222</xdr:row>
                    <xdr:rowOff>0</xdr:rowOff>
                  </to>
                </anchor>
              </controlPr>
            </control>
          </mc:Choice>
        </mc:AlternateContent>
        <mc:AlternateContent xmlns:mc="http://schemas.openxmlformats.org/markup-compatibility/2006">
          <mc:Choice Requires="x14">
            <control shapeId="1032" r:id="rId37" name="Check Box 8">
              <controlPr defaultSize="0" autoFill="0" autoLine="0" autoPict="0">
                <anchor moveWithCells="1">
                  <from>
                    <xdr:col>10</xdr:col>
                    <xdr:colOff>28575</xdr:colOff>
                    <xdr:row>221</xdr:row>
                    <xdr:rowOff>66675</xdr:rowOff>
                  </from>
                  <to>
                    <xdr:col>10</xdr:col>
                    <xdr:colOff>314325</xdr:colOff>
                    <xdr:row>222</xdr:row>
                    <xdr:rowOff>0</xdr:rowOff>
                  </to>
                </anchor>
              </controlPr>
            </control>
          </mc:Choice>
        </mc:AlternateContent>
        <mc:AlternateContent xmlns:mc="http://schemas.openxmlformats.org/markup-compatibility/2006">
          <mc:Choice Requires="x14">
            <control shapeId="1463" r:id="rId38" name="Check Box 439">
              <controlPr defaultSize="0" autoFill="0" autoLine="0" autoPict="0">
                <anchor moveWithCells="1">
                  <from>
                    <xdr:col>10</xdr:col>
                    <xdr:colOff>333375</xdr:colOff>
                    <xdr:row>198</xdr:row>
                    <xdr:rowOff>28575</xdr:rowOff>
                  </from>
                  <to>
                    <xdr:col>10</xdr:col>
                    <xdr:colOff>581025</xdr:colOff>
                    <xdr:row>198</xdr:row>
                    <xdr:rowOff>238125</xdr:rowOff>
                  </to>
                </anchor>
              </controlPr>
            </control>
          </mc:Choice>
        </mc:AlternateContent>
        <mc:AlternateContent xmlns:mc="http://schemas.openxmlformats.org/markup-compatibility/2006">
          <mc:Choice Requires="x14">
            <control shapeId="1464" r:id="rId39" name="Check Box 440">
              <controlPr defaultSize="0" autoFill="0" autoLine="0" autoPict="0">
                <anchor moveWithCells="1">
                  <from>
                    <xdr:col>10</xdr:col>
                    <xdr:colOff>333375</xdr:colOff>
                    <xdr:row>199</xdr:row>
                    <xdr:rowOff>28575</xdr:rowOff>
                  </from>
                  <to>
                    <xdr:col>10</xdr:col>
                    <xdr:colOff>581025</xdr:colOff>
                    <xdr:row>199</xdr:row>
                    <xdr:rowOff>238125</xdr:rowOff>
                  </to>
                </anchor>
              </controlPr>
            </control>
          </mc:Choice>
        </mc:AlternateContent>
        <mc:AlternateContent xmlns:mc="http://schemas.openxmlformats.org/markup-compatibility/2006">
          <mc:Choice Requires="x14">
            <control shapeId="1465" r:id="rId40" name="Check Box 441">
              <controlPr defaultSize="0" autoFill="0" autoLine="0" autoPict="0">
                <anchor moveWithCells="1">
                  <from>
                    <xdr:col>10</xdr:col>
                    <xdr:colOff>333375</xdr:colOff>
                    <xdr:row>200</xdr:row>
                    <xdr:rowOff>28575</xdr:rowOff>
                  </from>
                  <to>
                    <xdr:col>10</xdr:col>
                    <xdr:colOff>581025</xdr:colOff>
                    <xdr:row>200</xdr:row>
                    <xdr:rowOff>238125</xdr:rowOff>
                  </to>
                </anchor>
              </controlPr>
            </control>
          </mc:Choice>
        </mc:AlternateContent>
        <mc:AlternateContent xmlns:mc="http://schemas.openxmlformats.org/markup-compatibility/2006">
          <mc:Choice Requires="x14">
            <control shapeId="1466" r:id="rId41" name="Check Box 442">
              <controlPr defaultSize="0" autoFill="0" autoLine="0" autoPict="0">
                <anchor moveWithCells="1">
                  <from>
                    <xdr:col>10</xdr:col>
                    <xdr:colOff>333375</xdr:colOff>
                    <xdr:row>203</xdr:row>
                    <xdr:rowOff>28575</xdr:rowOff>
                  </from>
                  <to>
                    <xdr:col>10</xdr:col>
                    <xdr:colOff>581025</xdr:colOff>
                    <xdr:row>203</xdr:row>
                    <xdr:rowOff>238125</xdr:rowOff>
                  </to>
                </anchor>
              </controlPr>
            </control>
          </mc:Choice>
        </mc:AlternateContent>
        <mc:AlternateContent xmlns:mc="http://schemas.openxmlformats.org/markup-compatibility/2006">
          <mc:Choice Requires="x14">
            <control shapeId="1467" r:id="rId42" name="Check Box 443">
              <controlPr defaultSize="0" autoFill="0" autoLine="0" autoPict="0">
                <anchor moveWithCells="1">
                  <from>
                    <xdr:col>10</xdr:col>
                    <xdr:colOff>333375</xdr:colOff>
                    <xdr:row>204</xdr:row>
                    <xdr:rowOff>28575</xdr:rowOff>
                  </from>
                  <to>
                    <xdr:col>10</xdr:col>
                    <xdr:colOff>581025</xdr:colOff>
                    <xdr:row>204</xdr:row>
                    <xdr:rowOff>238125</xdr:rowOff>
                  </to>
                </anchor>
              </controlPr>
            </control>
          </mc:Choice>
        </mc:AlternateContent>
        <mc:AlternateContent xmlns:mc="http://schemas.openxmlformats.org/markup-compatibility/2006">
          <mc:Choice Requires="x14">
            <control shapeId="1468" r:id="rId43" name="Check Box 444">
              <controlPr defaultSize="0" autoFill="0" autoLine="0" autoPict="0">
                <anchor moveWithCells="1">
                  <from>
                    <xdr:col>10</xdr:col>
                    <xdr:colOff>333375</xdr:colOff>
                    <xdr:row>205</xdr:row>
                    <xdr:rowOff>28575</xdr:rowOff>
                  </from>
                  <to>
                    <xdr:col>10</xdr:col>
                    <xdr:colOff>581025</xdr:colOff>
                    <xdr:row>205</xdr:row>
                    <xdr:rowOff>238125</xdr:rowOff>
                  </to>
                </anchor>
              </controlPr>
            </control>
          </mc:Choice>
        </mc:AlternateContent>
        <mc:AlternateContent xmlns:mc="http://schemas.openxmlformats.org/markup-compatibility/2006">
          <mc:Choice Requires="x14">
            <control shapeId="1469" r:id="rId44" name="Check Box 445">
              <controlPr defaultSize="0" autoFill="0" autoLine="0" autoPict="0">
                <anchor moveWithCells="1">
                  <from>
                    <xdr:col>10</xdr:col>
                    <xdr:colOff>333375</xdr:colOff>
                    <xdr:row>206</xdr:row>
                    <xdr:rowOff>28575</xdr:rowOff>
                  </from>
                  <to>
                    <xdr:col>10</xdr:col>
                    <xdr:colOff>581025</xdr:colOff>
                    <xdr:row>206</xdr:row>
                    <xdr:rowOff>238125</xdr:rowOff>
                  </to>
                </anchor>
              </controlPr>
            </control>
          </mc:Choice>
        </mc:AlternateContent>
        <mc:AlternateContent xmlns:mc="http://schemas.openxmlformats.org/markup-compatibility/2006">
          <mc:Choice Requires="x14">
            <control shapeId="1478" r:id="rId45" name="Check Box 454">
              <controlPr defaultSize="0" autoFill="0" autoLine="0" autoPict="0">
                <anchor moveWithCells="1">
                  <from>
                    <xdr:col>10</xdr:col>
                    <xdr:colOff>333375</xdr:colOff>
                    <xdr:row>210</xdr:row>
                    <xdr:rowOff>28575</xdr:rowOff>
                  </from>
                  <to>
                    <xdr:col>10</xdr:col>
                    <xdr:colOff>581025</xdr:colOff>
                    <xdr:row>210</xdr:row>
                    <xdr:rowOff>238125</xdr:rowOff>
                  </to>
                </anchor>
              </controlPr>
            </control>
          </mc:Choice>
        </mc:AlternateContent>
        <mc:AlternateContent xmlns:mc="http://schemas.openxmlformats.org/markup-compatibility/2006">
          <mc:Choice Requires="x14">
            <control shapeId="1479" r:id="rId46" name="Check Box 455">
              <controlPr defaultSize="0" autoFill="0" autoLine="0" autoPict="0">
                <anchor moveWithCells="1">
                  <from>
                    <xdr:col>10</xdr:col>
                    <xdr:colOff>333375</xdr:colOff>
                    <xdr:row>211</xdr:row>
                    <xdr:rowOff>28575</xdr:rowOff>
                  </from>
                  <to>
                    <xdr:col>10</xdr:col>
                    <xdr:colOff>581025</xdr:colOff>
                    <xdr:row>211</xdr:row>
                    <xdr:rowOff>238125</xdr:rowOff>
                  </to>
                </anchor>
              </controlPr>
            </control>
          </mc:Choice>
        </mc:AlternateContent>
        <mc:AlternateContent xmlns:mc="http://schemas.openxmlformats.org/markup-compatibility/2006">
          <mc:Choice Requires="x14">
            <control shapeId="1480" r:id="rId47" name="Check Box 456">
              <controlPr defaultSize="0" autoFill="0" autoLine="0" autoPict="0">
                <anchor moveWithCells="1">
                  <from>
                    <xdr:col>10</xdr:col>
                    <xdr:colOff>333375</xdr:colOff>
                    <xdr:row>212</xdr:row>
                    <xdr:rowOff>28575</xdr:rowOff>
                  </from>
                  <to>
                    <xdr:col>10</xdr:col>
                    <xdr:colOff>581025</xdr:colOff>
                    <xdr:row>212</xdr:row>
                    <xdr:rowOff>238125</xdr:rowOff>
                  </to>
                </anchor>
              </controlPr>
            </control>
          </mc:Choice>
        </mc:AlternateContent>
        <mc:AlternateContent xmlns:mc="http://schemas.openxmlformats.org/markup-compatibility/2006">
          <mc:Choice Requires="x14">
            <control shapeId="1481" r:id="rId48" name="Check Box 457">
              <controlPr defaultSize="0" autoFill="0" autoLine="0" autoPict="0">
                <anchor moveWithCells="1">
                  <from>
                    <xdr:col>10</xdr:col>
                    <xdr:colOff>333375</xdr:colOff>
                    <xdr:row>213</xdr:row>
                    <xdr:rowOff>28575</xdr:rowOff>
                  </from>
                  <to>
                    <xdr:col>10</xdr:col>
                    <xdr:colOff>581025</xdr:colOff>
                    <xdr:row>213</xdr:row>
                    <xdr:rowOff>238125</xdr:rowOff>
                  </to>
                </anchor>
              </controlPr>
            </control>
          </mc:Choice>
        </mc:AlternateContent>
        <mc:AlternateContent xmlns:mc="http://schemas.openxmlformats.org/markup-compatibility/2006">
          <mc:Choice Requires="x14">
            <control shapeId="1482" r:id="rId49" name="Check Box 458">
              <controlPr defaultSize="0" autoFill="0" autoLine="0" autoPict="0">
                <anchor moveWithCells="1">
                  <from>
                    <xdr:col>10</xdr:col>
                    <xdr:colOff>333375</xdr:colOff>
                    <xdr:row>214</xdr:row>
                    <xdr:rowOff>28575</xdr:rowOff>
                  </from>
                  <to>
                    <xdr:col>10</xdr:col>
                    <xdr:colOff>581025</xdr:colOff>
                    <xdr:row>214</xdr:row>
                    <xdr:rowOff>238125</xdr:rowOff>
                  </to>
                </anchor>
              </controlPr>
            </control>
          </mc:Choice>
        </mc:AlternateContent>
        <mc:AlternateContent xmlns:mc="http://schemas.openxmlformats.org/markup-compatibility/2006">
          <mc:Choice Requires="x14">
            <control shapeId="1483" r:id="rId50" name="Check Box 459">
              <controlPr defaultSize="0" autoFill="0" autoLine="0" autoPict="0">
                <anchor moveWithCells="1">
                  <from>
                    <xdr:col>10</xdr:col>
                    <xdr:colOff>333375</xdr:colOff>
                    <xdr:row>215</xdr:row>
                    <xdr:rowOff>28575</xdr:rowOff>
                  </from>
                  <to>
                    <xdr:col>10</xdr:col>
                    <xdr:colOff>581025</xdr:colOff>
                    <xdr:row>215</xdr:row>
                    <xdr:rowOff>238125</xdr:rowOff>
                  </to>
                </anchor>
              </controlPr>
            </control>
          </mc:Choice>
        </mc:AlternateContent>
        <mc:AlternateContent xmlns:mc="http://schemas.openxmlformats.org/markup-compatibility/2006">
          <mc:Choice Requires="x14">
            <control shapeId="1360" r:id="rId51" name="Check Box 336">
              <controlPr defaultSize="0" autoFill="0" autoLine="0" autoPict="0">
                <anchor moveWithCells="1">
                  <from>
                    <xdr:col>10</xdr:col>
                    <xdr:colOff>333375</xdr:colOff>
                    <xdr:row>178</xdr:row>
                    <xdr:rowOff>28575</xdr:rowOff>
                  </from>
                  <to>
                    <xdr:col>10</xdr:col>
                    <xdr:colOff>581025</xdr:colOff>
                    <xdr:row>178</xdr:row>
                    <xdr:rowOff>238125</xdr:rowOff>
                  </to>
                </anchor>
              </controlPr>
            </control>
          </mc:Choice>
        </mc:AlternateContent>
        <mc:AlternateContent xmlns:mc="http://schemas.openxmlformats.org/markup-compatibility/2006">
          <mc:Choice Requires="x14">
            <control shapeId="1361" r:id="rId52" name="Check Box 337">
              <controlPr defaultSize="0" autoFill="0" autoLine="0" autoPict="0">
                <anchor moveWithCells="1">
                  <from>
                    <xdr:col>10</xdr:col>
                    <xdr:colOff>333375</xdr:colOff>
                    <xdr:row>178</xdr:row>
                    <xdr:rowOff>238125</xdr:rowOff>
                  </from>
                  <to>
                    <xdr:col>10</xdr:col>
                    <xdr:colOff>581025</xdr:colOff>
                    <xdr:row>180</xdr:row>
                    <xdr:rowOff>38100</xdr:rowOff>
                  </to>
                </anchor>
              </controlPr>
            </control>
          </mc:Choice>
        </mc:AlternateContent>
        <mc:AlternateContent xmlns:mc="http://schemas.openxmlformats.org/markup-compatibility/2006">
          <mc:Choice Requires="x14">
            <control shapeId="1505" r:id="rId53" name="Check Box 481">
              <controlPr defaultSize="0" autoFill="0" autoLine="0" autoPict="0">
                <anchor moveWithCells="1">
                  <from>
                    <xdr:col>8</xdr:col>
                    <xdr:colOff>76200</xdr:colOff>
                    <xdr:row>224</xdr:row>
                    <xdr:rowOff>66675</xdr:rowOff>
                  </from>
                  <to>
                    <xdr:col>8</xdr:col>
                    <xdr:colOff>333375</xdr:colOff>
                    <xdr:row>225</xdr:row>
                    <xdr:rowOff>0</xdr:rowOff>
                  </to>
                </anchor>
              </controlPr>
            </control>
          </mc:Choice>
        </mc:AlternateContent>
        <mc:AlternateContent xmlns:mc="http://schemas.openxmlformats.org/markup-compatibility/2006">
          <mc:Choice Requires="x14">
            <control shapeId="1506" r:id="rId54" name="Check Box 482">
              <controlPr defaultSize="0" autoFill="0" autoLine="0" autoPict="0">
                <anchor moveWithCells="1">
                  <from>
                    <xdr:col>10</xdr:col>
                    <xdr:colOff>28575</xdr:colOff>
                    <xdr:row>224</xdr:row>
                    <xdr:rowOff>66675</xdr:rowOff>
                  </from>
                  <to>
                    <xdr:col>10</xdr:col>
                    <xdr:colOff>314325</xdr:colOff>
                    <xdr:row>225</xdr:row>
                    <xdr:rowOff>0</xdr:rowOff>
                  </to>
                </anchor>
              </controlPr>
            </control>
          </mc:Choice>
        </mc:AlternateContent>
        <mc:AlternateContent xmlns:mc="http://schemas.openxmlformats.org/markup-compatibility/2006">
          <mc:Choice Requires="x14">
            <control shapeId="1509" r:id="rId55" name="Check Box 485">
              <controlPr defaultSize="0" autoFill="0" autoLine="0" autoPict="0">
                <anchor moveWithCells="1">
                  <from>
                    <xdr:col>9</xdr:col>
                    <xdr:colOff>276225</xdr:colOff>
                    <xdr:row>247</xdr:row>
                    <xdr:rowOff>66675</xdr:rowOff>
                  </from>
                  <to>
                    <xdr:col>9</xdr:col>
                    <xdr:colOff>561975</xdr:colOff>
                    <xdr:row>247</xdr:row>
                    <xdr:rowOff>219075</xdr:rowOff>
                  </to>
                </anchor>
              </controlPr>
            </control>
          </mc:Choice>
        </mc:AlternateContent>
        <mc:AlternateContent xmlns:mc="http://schemas.openxmlformats.org/markup-compatibility/2006">
          <mc:Choice Requires="x14">
            <control shapeId="1510" r:id="rId56" name="Check Box 486">
              <controlPr defaultSize="0" autoFill="0" autoLine="0" autoPict="0">
                <anchor moveWithCells="1">
                  <from>
                    <xdr:col>9</xdr:col>
                    <xdr:colOff>276225</xdr:colOff>
                    <xdr:row>248</xdr:row>
                    <xdr:rowOff>28575</xdr:rowOff>
                  </from>
                  <to>
                    <xdr:col>9</xdr:col>
                    <xdr:colOff>561975</xdr:colOff>
                    <xdr:row>248</xdr:row>
                    <xdr:rowOff>219075</xdr:rowOff>
                  </to>
                </anchor>
              </controlPr>
            </control>
          </mc:Choice>
        </mc:AlternateContent>
        <mc:AlternateContent xmlns:mc="http://schemas.openxmlformats.org/markup-compatibility/2006">
          <mc:Choice Requires="x14">
            <control shapeId="1511" r:id="rId57" name="Check Box 487">
              <controlPr defaultSize="0" autoFill="0" autoLine="0" autoPict="0">
                <anchor moveWithCells="1">
                  <from>
                    <xdr:col>9</xdr:col>
                    <xdr:colOff>276225</xdr:colOff>
                    <xdr:row>248</xdr:row>
                    <xdr:rowOff>257175</xdr:rowOff>
                  </from>
                  <to>
                    <xdr:col>9</xdr:col>
                    <xdr:colOff>561975</xdr:colOff>
                    <xdr:row>249</xdr:row>
                    <xdr:rowOff>219075</xdr:rowOff>
                  </to>
                </anchor>
              </controlPr>
            </control>
          </mc:Choice>
        </mc:AlternateContent>
        <mc:AlternateContent xmlns:mc="http://schemas.openxmlformats.org/markup-compatibility/2006">
          <mc:Choice Requires="x14">
            <control shapeId="1512" r:id="rId58" name="Check Box 488">
              <controlPr defaultSize="0" autoFill="0" autoLine="0" autoPict="0">
                <anchor moveWithCells="1">
                  <from>
                    <xdr:col>9</xdr:col>
                    <xdr:colOff>295275</xdr:colOff>
                    <xdr:row>250</xdr:row>
                    <xdr:rowOff>28575</xdr:rowOff>
                  </from>
                  <to>
                    <xdr:col>9</xdr:col>
                    <xdr:colOff>561975</xdr:colOff>
                    <xdr:row>250</xdr:row>
                    <xdr:rowOff>257175</xdr:rowOff>
                  </to>
                </anchor>
              </controlPr>
            </control>
          </mc:Choice>
        </mc:AlternateContent>
        <mc:AlternateContent xmlns:mc="http://schemas.openxmlformats.org/markup-compatibility/2006">
          <mc:Choice Requires="x14">
            <control shapeId="1513" r:id="rId59" name="Check Box 489">
              <controlPr defaultSize="0" autoFill="0" autoLine="0" autoPict="0">
                <anchor moveWithCells="1">
                  <from>
                    <xdr:col>10</xdr:col>
                    <xdr:colOff>266700</xdr:colOff>
                    <xdr:row>79</xdr:row>
                    <xdr:rowOff>47625</xdr:rowOff>
                  </from>
                  <to>
                    <xdr:col>10</xdr:col>
                    <xdr:colOff>523875</xdr:colOff>
                    <xdr:row>79</xdr:row>
                    <xdr:rowOff>257175</xdr:rowOff>
                  </to>
                </anchor>
              </controlPr>
            </control>
          </mc:Choice>
        </mc:AlternateContent>
        <mc:AlternateContent xmlns:mc="http://schemas.openxmlformats.org/markup-compatibility/2006">
          <mc:Choice Requires="x14">
            <control shapeId="1514" r:id="rId60" name="Check Box 490">
              <controlPr defaultSize="0" autoFill="0" autoLine="0" autoPict="0">
                <anchor moveWithCells="1">
                  <from>
                    <xdr:col>10</xdr:col>
                    <xdr:colOff>266700</xdr:colOff>
                    <xdr:row>80</xdr:row>
                    <xdr:rowOff>66675</xdr:rowOff>
                  </from>
                  <to>
                    <xdr:col>10</xdr:col>
                    <xdr:colOff>523875</xdr:colOff>
                    <xdr:row>80</xdr:row>
                    <xdr:rowOff>257175</xdr:rowOff>
                  </to>
                </anchor>
              </controlPr>
            </control>
          </mc:Choice>
        </mc:AlternateContent>
        <mc:AlternateContent xmlns:mc="http://schemas.openxmlformats.org/markup-compatibility/2006">
          <mc:Choice Requires="x14">
            <control shapeId="1523" r:id="rId61" name="Check Box 499">
              <controlPr defaultSize="0" autoFill="0" autoLine="0" autoPict="0">
                <anchor moveWithCells="1">
                  <from>
                    <xdr:col>10</xdr:col>
                    <xdr:colOff>266700</xdr:colOff>
                    <xdr:row>90</xdr:row>
                    <xdr:rowOff>47625</xdr:rowOff>
                  </from>
                  <to>
                    <xdr:col>10</xdr:col>
                    <xdr:colOff>523875</xdr:colOff>
                    <xdr:row>90</xdr:row>
                    <xdr:rowOff>257175</xdr:rowOff>
                  </to>
                </anchor>
              </controlPr>
            </control>
          </mc:Choice>
        </mc:AlternateContent>
        <mc:AlternateContent xmlns:mc="http://schemas.openxmlformats.org/markup-compatibility/2006">
          <mc:Choice Requires="x14">
            <control shapeId="1516" r:id="rId62" name="Check Box 492">
              <controlPr defaultSize="0" autoFill="0" autoLine="0" autoPict="0">
                <anchor moveWithCells="1">
                  <from>
                    <xdr:col>10</xdr:col>
                    <xdr:colOff>266700</xdr:colOff>
                    <xdr:row>73</xdr:row>
                    <xdr:rowOff>47625</xdr:rowOff>
                  </from>
                  <to>
                    <xdr:col>10</xdr:col>
                    <xdr:colOff>523875</xdr:colOff>
                    <xdr:row>73</xdr:row>
                    <xdr:rowOff>257175</xdr:rowOff>
                  </to>
                </anchor>
              </controlPr>
            </control>
          </mc:Choice>
        </mc:AlternateContent>
        <mc:AlternateContent xmlns:mc="http://schemas.openxmlformats.org/markup-compatibility/2006">
          <mc:Choice Requires="x14">
            <control shapeId="1517" r:id="rId63" name="Check Box 493">
              <controlPr defaultSize="0" autoFill="0" autoLine="0" autoPict="0">
                <anchor moveWithCells="1">
                  <from>
                    <xdr:col>10</xdr:col>
                    <xdr:colOff>266700</xdr:colOff>
                    <xdr:row>74</xdr:row>
                    <xdr:rowOff>47625</xdr:rowOff>
                  </from>
                  <to>
                    <xdr:col>10</xdr:col>
                    <xdr:colOff>523875</xdr:colOff>
                    <xdr:row>74</xdr:row>
                    <xdr:rowOff>257175</xdr:rowOff>
                  </to>
                </anchor>
              </controlPr>
            </control>
          </mc:Choice>
        </mc:AlternateContent>
        <mc:AlternateContent xmlns:mc="http://schemas.openxmlformats.org/markup-compatibility/2006">
          <mc:Choice Requires="x14">
            <control shapeId="1518" r:id="rId64" name="Check Box 494">
              <controlPr defaultSize="0" autoFill="0" autoLine="0" autoPict="0">
                <anchor moveWithCells="1">
                  <from>
                    <xdr:col>10</xdr:col>
                    <xdr:colOff>266700</xdr:colOff>
                    <xdr:row>75</xdr:row>
                    <xdr:rowOff>47625</xdr:rowOff>
                  </from>
                  <to>
                    <xdr:col>10</xdr:col>
                    <xdr:colOff>523875</xdr:colOff>
                    <xdr:row>75</xdr:row>
                    <xdr:rowOff>257175</xdr:rowOff>
                  </to>
                </anchor>
              </controlPr>
            </control>
          </mc:Choice>
        </mc:AlternateContent>
        <mc:AlternateContent xmlns:mc="http://schemas.openxmlformats.org/markup-compatibility/2006">
          <mc:Choice Requires="x14">
            <control shapeId="1519" r:id="rId65" name="Check Box 495">
              <controlPr defaultSize="0" autoFill="0" autoLine="0" autoPict="0">
                <anchor moveWithCells="1">
                  <from>
                    <xdr:col>10</xdr:col>
                    <xdr:colOff>266700</xdr:colOff>
                    <xdr:row>76</xdr:row>
                    <xdr:rowOff>47625</xdr:rowOff>
                  </from>
                  <to>
                    <xdr:col>10</xdr:col>
                    <xdr:colOff>523875</xdr:colOff>
                    <xdr:row>76</xdr:row>
                    <xdr:rowOff>257175</xdr:rowOff>
                  </to>
                </anchor>
              </controlPr>
            </control>
          </mc:Choice>
        </mc:AlternateContent>
        <mc:AlternateContent xmlns:mc="http://schemas.openxmlformats.org/markup-compatibility/2006">
          <mc:Choice Requires="x14">
            <control shapeId="1520" r:id="rId66" name="Check Box 496">
              <controlPr defaultSize="0" autoFill="0" autoLine="0" autoPict="0">
                <anchor moveWithCells="1">
                  <from>
                    <xdr:col>10</xdr:col>
                    <xdr:colOff>266700</xdr:colOff>
                    <xdr:row>77</xdr:row>
                    <xdr:rowOff>47625</xdr:rowOff>
                  </from>
                  <to>
                    <xdr:col>10</xdr:col>
                    <xdr:colOff>523875</xdr:colOff>
                    <xdr:row>77</xdr:row>
                    <xdr:rowOff>257175</xdr:rowOff>
                  </to>
                </anchor>
              </controlPr>
            </control>
          </mc:Choice>
        </mc:AlternateContent>
        <mc:AlternateContent xmlns:mc="http://schemas.openxmlformats.org/markup-compatibility/2006">
          <mc:Choice Requires="x14">
            <control shapeId="1515" r:id="rId67" name="Check Box 491">
              <controlPr defaultSize="0" autoFill="0" autoLine="0" autoPict="0">
                <anchor moveWithCells="1">
                  <from>
                    <xdr:col>10</xdr:col>
                    <xdr:colOff>266700</xdr:colOff>
                    <xdr:row>78</xdr:row>
                    <xdr:rowOff>47625</xdr:rowOff>
                  </from>
                  <to>
                    <xdr:col>10</xdr:col>
                    <xdr:colOff>523875</xdr:colOff>
                    <xdr:row>78</xdr:row>
                    <xdr:rowOff>257175</xdr:rowOff>
                  </to>
                </anchor>
              </controlPr>
            </control>
          </mc:Choice>
        </mc:AlternateContent>
        <mc:AlternateContent xmlns:mc="http://schemas.openxmlformats.org/markup-compatibility/2006">
          <mc:Choice Requires="x14">
            <control shapeId="1522" r:id="rId68" name="Check Box 498">
              <controlPr defaultSize="0" autoFill="0" autoLine="0" autoPict="0">
                <anchor moveWithCells="1">
                  <from>
                    <xdr:col>10</xdr:col>
                    <xdr:colOff>266700</xdr:colOff>
                    <xdr:row>87</xdr:row>
                    <xdr:rowOff>47625</xdr:rowOff>
                  </from>
                  <to>
                    <xdr:col>10</xdr:col>
                    <xdr:colOff>523875</xdr:colOff>
                    <xdr:row>87</xdr:row>
                    <xdr:rowOff>257175</xdr:rowOff>
                  </to>
                </anchor>
              </controlPr>
            </control>
          </mc:Choice>
        </mc:AlternateContent>
        <mc:AlternateContent xmlns:mc="http://schemas.openxmlformats.org/markup-compatibility/2006">
          <mc:Choice Requires="x14">
            <control shapeId="1527" r:id="rId69" name="Check Box 503">
              <controlPr defaultSize="0" autoFill="0" autoLine="0" autoPict="0">
                <anchor moveWithCells="1">
                  <from>
                    <xdr:col>10</xdr:col>
                    <xdr:colOff>266700</xdr:colOff>
                    <xdr:row>86</xdr:row>
                    <xdr:rowOff>47625</xdr:rowOff>
                  </from>
                  <to>
                    <xdr:col>10</xdr:col>
                    <xdr:colOff>523875</xdr:colOff>
                    <xdr:row>87</xdr:row>
                    <xdr:rowOff>0</xdr:rowOff>
                  </to>
                </anchor>
              </controlPr>
            </control>
          </mc:Choice>
        </mc:AlternateContent>
        <mc:AlternateContent xmlns:mc="http://schemas.openxmlformats.org/markup-compatibility/2006">
          <mc:Choice Requires="x14">
            <control shapeId="1524" r:id="rId70" name="Check Box 500">
              <controlPr defaultSize="0" autoFill="0" autoLine="0" autoPict="0">
                <anchor moveWithCells="1">
                  <from>
                    <xdr:col>10</xdr:col>
                    <xdr:colOff>266700</xdr:colOff>
                    <xdr:row>88</xdr:row>
                    <xdr:rowOff>47625</xdr:rowOff>
                  </from>
                  <to>
                    <xdr:col>10</xdr:col>
                    <xdr:colOff>523875</xdr:colOff>
                    <xdr:row>88</xdr:row>
                    <xdr:rowOff>257175</xdr:rowOff>
                  </to>
                </anchor>
              </controlPr>
            </control>
          </mc:Choice>
        </mc:AlternateContent>
        <mc:AlternateContent xmlns:mc="http://schemas.openxmlformats.org/markup-compatibility/2006">
          <mc:Choice Requires="x14">
            <control shapeId="1525" r:id="rId71" name="Check Box 501">
              <controlPr defaultSize="0" autoFill="0" autoLine="0" autoPict="0">
                <anchor moveWithCells="1">
                  <from>
                    <xdr:col>10</xdr:col>
                    <xdr:colOff>266700</xdr:colOff>
                    <xdr:row>89</xdr:row>
                    <xdr:rowOff>47625</xdr:rowOff>
                  </from>
                  <to>
                    <xdr:col>10</xdr:col>
                    <xdr:colOff>523875</xdr:colOff>
                    <xdr:row>89</xdr:row>
                    <xdr:rowOff>257175</xdr:rowOff>
                  </to>
                </anchor>
              </controlPr>
            </control>
          </mc:Choice>
        </mc:AlternateContent>
        <mc:AlternateContent xmlns:mc="http://schemas.openxmlformats.org/markup-compatibility/2006">
          <mc:Choice Requires="x14">
            <control shapeId="1458" r:id="rId72" name="Check Box 434">
              <controlPr defaultSize="0" autoFill="0" autoLine="0" autoPict="0">
                <anchor moveWithCells="1">
                  <from>
                    <xdr:col>10</xdr:col>
                    <xdr:colOff>333375</xdr:colOff>
                    <xdr:row>183</xdr:row>
                    <xdr:rowOff>238125</xdr:rowOff>
                  </from>
                  <to>
                    <xdr:col>10</xdr:col>
                    <xdr:colOff>600075</xdr:colOff>
                    <xdr:row>185</xdr:row>
                    <xdr:rowOff>28575</xdr:rowOff>
                  </to>
                </anchor>
              </controlPr>
            </control>
          </mc:Choice>
        </mc:AlternateContent>
        <mc:AlternateContent xmlns:mc="http://schemas.openxmlformats.org/markup-compatibility/2006">
          <mc:Choice Requires="x14">
            <control shapeId="1504" r:id="rId73" name="Check Box 480">
              <controlPr defaultSize="0" autoFill="0" autoLine="0" autoPict="0">
                <anchor moveWithCells="1">
                  <from>
                    <xdr:col>10</xdr:col>
                    <xdr:colOff>333375</xdr:colOff>
                    <xdr:row>184</xdr:row>
                    <xdr:rowOff>238125</xdr:rowOff>
                  </from>
                  <to>
                    <xdr:col>10</xdr:col>
                    <xdr:colOff>600075</xdr:colOff>
                    <xdr:row>186</xdr:row>
                    <xdr:rowOff>28575</xdr:rowOff>
                  </to>
                </anchor>
              </controlPr>
            </control>
          </mc:Choice>
        </mc:AlternateContent>
        <mc:AlternateContent xmlns:mc="http://schemas.openxmlformats.org/markup-compatibility/2006">
          <mc:Choice Requires="x14">
            <control shapeId="1548" r:id="rId74" name="Check Box 524">
              <controlPr defaultSize="0" autoFill="0" autoLine="0" autoPict="0">
                <anchor moveWithCells="1">
                  <from>
                    <xdr:col>10</xdr:col>
                    <xdr:colOff>333375</xdr:colOff>
                    <xdr:row>187</xdr:row>
                    <xdr:rowOff>238125</xdr:rowOff>
                  </from>
                  <to>
                    <xdr:col>10</xdr:col>
                    <xdr:colOff>600075</xdr:colOff>
                    <xdr:row>189</xdr:row>
                    <xdr:rowOff>28575</xdr:rowOff>
                  </to>
                </anchor>
              </controlPr>
            </control>
          </mc:Choice>
        </mc:AlternateContent>
        <mc:AlternateContent xmlns:mc="http://schemas.openxmlformats.org/markup-compatibility/2006">
          <mc:Choice Requires="x14">
            <control shapeId="1549" r:id="rId75" name="Check Box 525">
              <controlPr defaultSize="0" autoFill="0" autoLine="0" autoPict="0">
                <anchor moveWithCells="1">
                  <from>
                    <xdr:col>10</xdr:col>
                    <xdr:colOff>333375</xdr:colOff>
                    <xdr:row>188</xdr:row>
                    <xdr:rowOff>238125</xdr:rowOff>
                  </from>
                  <to>
                    <xdr:col>10</xdr:col>
                    <xdr:colOff>600075</xdr:colOff>
                    <xdr:row>190</xdr:row>
                    <xdr:rowOff>28575</xdr:rowOff>
                  </to>
                </anchor>
              </controlPr>
            </control>
          </mc:Choice>
        </mc:AlternateContent>
        <mc:AlternateContent xmlns:mc="http://schemas.openxmlformats.org/markup-compatibility/2006">
          <mc:Choice Requires="x14">
            <control shapeId="1550" r:id="rId76" name="Check Box 526">
              <controlPr defaultSize="0" autoFill="0" autoLine="0" autoPict="0">
                <anchor moveWithCells="1">
                  <from>
                    <xdr:col>10</xdr:col>
                    <xdr:colOff>333375</xdr:colOff>
                    <xdr:row>189</xdr:row>
                    <xdr:rowOff>238125</xdr:rowOff>
                  </from>
                  <to>
                    <xdr:col>10</xdr:col>
                    <xdr:colOff>600075</xdr:colOff>
                    <xdr:row>191</xdr:row>
                    <xdr:rowOff>28575</xdr:rowOff>
                  </to>
                </anchor>
              </controlPr>
            </control>
          </mc:Choice>
        </mc:AlternateContent>
        <mc:AlternateContent xmlns:mc="http://schemas.openxmlformats.org/markup-compatibility/2006">
          <mc:Choice Requires="x14">
            <control shapeId="1551" r:id="rId77" name="Check Box 527">
              <controlPr defaultSize="0" autoFill="0" autoLine="0" autoPict="0">
                <anchor moveWithCells="1">
                  <from>
                    <xdr:col>10</xdr:col>
                    <xdr:colOff>333375</xdr:colOff>
                    <xdr:row>190</xdr:row>
                    <xdr:rowOff>238125</xdr:rowOff>
                  </from>
                  <to>
                    <xdr:col>10</xdr:col>
                    <xdr:colOff>600075</xdr:colOff>
                    <xdr:row>192</xdr:row>
                    <xdr:rowOff>28575</xdr:rowOff>
                  </to>
                </anchor>
              </controlPr>
            </control>
          </mc:Choice>
        </mc:AlternateContent>
        <mc:AlternateContent xmlns:mc="http://schemas.openxmlformats.org/markup-compatibility/2006">
          <mc:Choice Requires="x14">
            <control shapeId="1552" r:id="rId78" name="Check Box 528">
              <controlPr defaultSize="0" autoFill="0" autoLine="0" autoPict="0">
                <anchor moveWithCells="1">
                  <from>
                    <xdr:col>10</xdr:col>
                    <xdr:colOff>333375</xdr:colOff>
                    <xdr:row>191</xdr:row>
                    <xdr:rowOff>238125</xdr:rowOff>
                  </from>
                  <to>
                    <xdr:col>10</xdr:col>
                    <xdr:colOff>600075</xdr:colOff>
                    <xdr:row>193</xdr:row>
                    <xdr:rowOff>28575</xdr:rowOff>
                  </to>
                </anchor>
              </controlPr>
            </control>
          </mc:Choice>
        </mc:AlternateContent>
        <mc:AlternateContent xmlns:mc="http://schemas.openxmlformats.org/markup-compatibility/2006">
          <mc:Choice Requires="x14">
            <control shapeId="1553" r:id="rId79" name="Check Box 529">
              <controlPr defaultSize="0" autoFill="0" autoLine="0" autoPict="0">
                <anchor moveWithCells="1">
                  <from>
                    <xdr:col>10</xdr:col>
                    <xdr:colOff>333375</xdr:colOff>
                    <xdr:row>192</xdr:row>
                    <xdr:rowOff>238125</xdr:rowOff>
                  </from>
                  <to>
                    <xdr:col>10</xdr:col>
                    <xdr:colOff>600075</xdr:colOff>
                    <xdr:row>194</xdr:row>
                    <xdr:rowOff>28575</xdr:rowOff>
                  </to>
                </anchor>
              </controlPr>
            </control>
          </mc:Choice>
        </mc:AlternateContent>
        <mc:AlternateContent xmlns:mc="http://schemas.openxmlformats.org/markup-compatibility/2006">
          <mc:Choice Requires="x14">
            <control shapeId="1554" r:id="rId80" name="Check Box 530">
              <controlPr defaultSize="0" autoFill="0" autoLine="0" autoPict="0">
                <anchor moveWithCells="1">
                  <from>
                    <xdr:col>10</xdr:col>
                    <xdr:colOff>333375</xdr:colOff>
                    <xdr:row>193</xdr:row>
                    <xdr:rowOff>238125</xdr:rowOff>
                  </from>
                  <to>
                    <xdr:col>10</xdr:col>
                    <xdr:colOff>600075</xdr:colOff>
                    <xdr:row>195</xdr:row>
                    <xdr:rowOff>28575</xdr:rowOff>
                  </to>
                </anchor>
              </controlPr>
            </control>
          </mc:Choice>
        </mc:AlternateContent>
        <mc:AlternateContent xmlns:mc="http://schemas.openxmlformats.org/markup-compatibility/2006">
          <mc:Choice Requires="x14">
            <control shapeId="1555" r:id="rId81" name="Check Box 531">
              <controlPr defaultSize="0" autoFill="0" autoLine="0" autoPict="0">
                <anchor moveWithCells="1">
                  <from>
                    <xdr:col>10</xdr:col>
                    <xdr:colOff>333375</xdr:colOff>
                    <xdr:row>194</xdr:row>
                    <xdr:rowOff>238125</xdr:rowOff>
                  </from>
                  <to>
                    <xdr:col>10</xdr:col>
                    <xdr:colOff>600075</xdr:colOff>
                    <xdr:row>196</xdr:row>
                    <xdr:rowOff>28575</xdr:rowOff>
                  </to>
                </anchor>
              </controlPr>
            </control>
          </mc:Choice>
        </mc:AlternateContent>
        <mc:AlternateContent xmlns:mc="http://schemas.openxmlformats.org/markup-compatibility/2006">
          <mc:Choice Requires="x14">
            <control shapeId="1526" r:id="rId82" name="Check Box 502">
              <controlPr defaultSize="0" autoFill="0" autoLine="0" autoPict="0">
                <anchor moveWithCells="1">
                  <from>
                    <xdr:col>10</xdr:col>
                    <xdr:colOff>266700</xdr:colOff>
                    <xdr:row>91</xdr:row>
                    <xdr:rowOff>47625</xdr:rowOff>
                  </from>
                  <to>
                    <xdr:col>10</xdr:col>
                    <xdr:colOff>523875</xdr:colOff>
                    <xdr:row>91</xdr:row>
                    <xdr:rowOff>257175</xdr:rowOff>
                  </to>
                </anchor>
              </controlPr>
            </control>
          </mc:Choice>
        </mc:AlternateContent>
        <mc:AlternateContent xmlns:mc="http://schemas.openxmlformats.org/markup-compatibility/2006">
          <mc:Choice Requires="x14">
            <control shapeId="1556" r:id="rId83" name="Check Box 532">
              <controlPr defaultSize="0" autoFill="0" autoLine="0" autoPict="0">
                <anchor moveWithCells="1">
                  <from>
                    <xdr:col>10</xdr:col>
                    <xdr:colOff>266700</xdr:colOff>
                    <xdr:row>92</xdr:row>
                    <xdr:rowOff>47625</xdr:rowOff>
                  </from>
                  <to>
                    <xdr:col>10</xdr:col>
                    <xdr:colOff>523875</xdr:colOff>
                    <xdr:row>92</xdr:row>
                    <xdr:rowOff>257175</xdr:rowOff>
                  </to>
                </anchor>
              </controlPr>
            </control>
          </mc:Choice>
        </mc:AlternateContent>
        <mc:AlternateContent xmlns:mc="http://schemas.openxmlformats.org/markup-compatibility/2006">
          <mc:Choice Requires="x14">
            <control shapeId="1557" r:id="rId84" name="Check Box 533">
              <controlPr defaultSize="0" autoFill="0" autoLine="0" autoPict="0">
                <anchor moveWithCells="1">
                  <from>
                    <xdr:col>10</xdr:col>
                    <xdr:colOff>266700</xdr:colOff>
                    <xdr:row>93</xdr:row>
                    <xdr:rowOff>9525</xdr:rowOff>
                  </from>
                  <to>
                    <xdr:col>10</xdr:col>
                    <xdr:colOff>523875</xdr:colOff>
                    <xdr:row>93</xdr:row>
                    <xdr:rowOff>219075</xdr:rowOff>
                  </to>
                </anchor>
              </controlPr>
            </control>
          </mc:Choice>
        </mc:AlternateContent>
        <mc:AlternateContent xmlns:mc="http://schemas.openxmlformats.org/markup-compatibility/2006">
          <mc:Choice Requires="x14">
            <control shapeId="1507" r:id="rId85" name="Check Box 483">
              <controlPr defaultSize="0" autoFill="0" autoLine="0" autoPict="0">
                <anchor moveWithCells="1">
                  <from>
                    <xdr:col>8</xdr:col>
                    <xdr:colOff>76200</xdr:colOff>
                    <xdr:row>227</xdr:row>
                    <xdr:rowOff>114300</xdr:rowOff>
                  </from>
                  <to>
                    <xdr:col>8</xdr:col>
                    <xdr:colOff>333375</xdr:colOff>
                    <xdr:row>227</xdr:row>
                    <xdr:rowOff>304800</xdr:rowOff>
                  </to>
                </anchor>
              </controlPr>
            </control>
          </mc:Choice>
        </mc:AlternateContent>
        <mc:AlternateContent xmlns:mc="http://schemas.openxmlformats.org/markup-compatibility/2006">
          <mc:Choice Requires="x14">
            <control shapeId="1508" r:id="rId86" name="Check Box 484">
              <controlPr defaultSize="0" autoFill="0" autoLine="0" autoPict="0">
                <anchor moveWithCells="1">
                  <from>
                    <xdr:col>10</xdr:col>
                    <xdr:colOff>28575</xdr:colOff>
                    <xdr:row>227</xdr:row>
                    <xdr:rowOff>114300</xdr:rowOff>
                  </from>
                  <to>
                    <xdr:col>10</xdr:col>
                    <xdr:colOff>314325</xdr:colOff>
                    <xdr:row>227</xdr:row>
                    <xdr:rowOff>304800</xdr:rowOff>
                  </to>
                </anchor>
              </controlPr>
            </control>
          </mc:Choice>
        </mc:AlternateContent>
        <mc:AlternateContent xmlns:mc="http://schemas.openxmlformats.org/markup-compatibility/2006">
          <mc:Choice Requires="x14">
            <control shapeId="1558" r:id="rId87" name="Check Box 534">
              <controlPr defaultSize="0" autoFill="0" autoLine="0" autoPict="0">
                <anchor moveWithCells="1">
                  <from>
                    <xdr:col>8</xdr:col>
                    <xdr:colOff>76200</xdr:colOff>
                    <xdr:row>244</xdr:row>
                    <xdr:rowOff>114300</xdr:rowOff>
                  </from>
                  <to>
                    <xdr:col>8</xdr:col>
                    <xdr:colOff>333375</xdr:colOff>
                    <xdr:row>244</xdr:row>
                    <xdr:rowOff>304800</xdr:rowOff>
                  </to>
                </anchor>
              </controlPr>
            </control>
          </mc:Choice>
        </mc:AlternateContent>
        <mc:AlternateContent xmlns:mc="http://schemas.openxmlformats.org/markup-compatibility/2006">
          <mc:Choice Requires="x14">
            <control shapeId="1559" r:id="rId88" name="Check Box 535">
              <controlPr defaultSize="0" autoFill="0" autoLine="0" autoPict="0">
                <anchor moveWithCells="1">
                  <from>
                    <xdr:col>10</xdr:col>
                    <xdr:colOff>28575</xdr:colOff>
                    <xdr:row>244</xdr:row>
                    <xdr:rowOff>114300</xdr:rowOff>
                  </from>
                  <to>
                    <xdr:col>10</xdr:col>
                    <xdr:colOff>314325</xdr:colOff>
                    <xdr:row>244</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68232-B5CD-4B36-9064-55EE196737EA}">
  <sheetPr>
    <tabColor rgb="FFC00000"/>
    <pageSetUpPr fitToPage="1"/>
  </sheetPr>
  <dimension ref="A1:V290"/>
  <sheetViews>
    <sheetView showGridLines="0" zoomScale="93" zoomScaleNormal="93" zoomScaleSheetLayoutView="100" workbookViewId="0">
      <selection sqref="A1:L1"/>
    </sheetView>
  </sheetViews>
  <sheetFormatPr defaultColWidth="0" defaultRowHeight="0" customHeight="1" zeroHeight="1"/>
  <cols>
    <col min="1" max="1" width="10.5703125" style="112" customWidth="1"/>
    <col min="2" max="2" width="11.85546875" style="112" customWidth="1"/>
    <col min="3" max="3" width="10.85546875" style="112" customWidth="1"/>
    <col min="4" max="4" width="10.5703125" style="112" customWidth="1"/>
    <col min="5" max="6" width="15.5703125" style="112" customWidth="1"/>
    <col min="7" max="7" width="11.140625" style="112" customWidth="1"/>
    <col min="8" max="8" width="12.42578125" style="112" customWidth="1"/>
    <col min="9" max="9" width="11.140625" style="112" customWidth="1"/>
    <col min="10" max="10" width="9.5703125" style="112" customWidth="1"/>
    <col min="11" max="12" width="12.42578125" style="112" customWidth="1"/>
    <col min="13" max="13" width="34.85546875" style="112" customWidth="1"/>
    <col min="14" max="14" width="12.42578125" style="112" hidden="1" customWidth="1"/>
    <col min="15" max="16" width="13" style="116" hidden="1" customWidth="1"/>
    <col min="17" max="22" width="0" style="112" hidden="1" customWidth="1"/>
    <col min="23" max="16384" width="13" style="112" hidden="1"/>
  </cols>
  <sheetData>
    <row r="1" spans="1:22" s="72" customFormat="1" ht="32.25" customHeight="1">
      <c r="A1" s="682" t="s">
        <v>791</v>
      </c>
      <c r="B1" s="682"/>
      <c r="C1" s="682"/>
      <c r="D1" s="682"/>
      <c r="E1" s="682"/>
      <c r="F1" s="682"/>
      <c r="G1" s="682"/>
      <c r="H1" s="682"/>
      <c r="I1" s="682"/>
      <c r="J1" s="682"/>
      <c r="K1" s="682"/>
      <c r="L1" s="682"/>
      <c r="M1" s="400"/>
      <c r="N1" s="401"/>
      <c r="O1" s="84"/>
    </row>
    <row r="2" spans="1:22" s="63" customFormat="1" ht="20.100000000000001" hidden="1" customHeight="1">
      <c r="A2" s="725" t="s">
        <v>4</v>
      </c>
      <c r="B2" s="725"/>
      <c r="C2" s="725"/>
      <c r="D2" s="725"/>
      <c r="E2" s="725"/>
      <c r="F2" s="750">
        <f>+questionario!F15</f>
        <v>0</v>
      </c>
      <c r="G2" s="750"/>
      <c r="H2" s="750"/>
      <c r="I2" s="750"/>
      <c r="J2" s="750"/>
      <c r="K2" s="750"/>
      <c r="L2" s="40" t="str">
        <f>+IF(F2="","Compilare denominazione impresa","")</f>
        <v/>
      </c>
      <c r="M2" s="28"/>
      <c r="N2" s="72"/>
      <c r="U2" s="73"/>
      <c r="V2" s="73"/>
    </row>
    <row r="3" spans="1:22" s="63" customFormat="1" ht="20.100000000000001" hidden="1" customHeight="1">
      <c r="A3" s="72"/>
      <c r="B3" s="72"/>
      <c r="C3" s="72"/>
      <c r="D3" s="72"/>
      <c r="E3" s="72"/>
      <c r="F3" s="72"/>
      <c r="G3" s="72"/>
      <c r="H3" s="72"/>
      <c r="I3" s="72"/>
      <c r="J3" s="72"/>
      <c r="K3" s="72"/>
      <c r="L3" s="54"/>
      <c r="M3" s="25"/>
      <c r="N3" s="72"/>
      <c r="U3" s="73"/>
    </row>
    <row r="4" spans="1:22" s="63" customFormat="1" ht="20.100000000000001" hidden="1" customHeight="1">
      <c r="A4" s="725" t="s">
        <v>5</v>
      </c>
      <c r="B4" s="725"/>
      <c r="C4" s="725"/>
      <c r="D4" s="725"/>
      <c r="E4" s="725"/>
      <c r="F4" s="750" t="str">
        <f>+questionario!F17</f>
        <v>CONFINDUSTRIA BERGAMO</v>
      </c>
      <c r="G4" s="750"/>
      <c r="H4" s="750"/>
      <c r="I4" s="750"/>
      <c r="J4" s="750"/>
      <c r="K4" s="750"/>
      <c r="L4" s="40" t="str">
        <f>+IF(F4="","Compilare Associazione","")</f>
        <v/>
      </c>
      <c r="M4" s="28"/>
      <c r="N4" s="72"/>
      <c r="U4" s="73"/>
      <c r="V4" s="73"/>
    </row>
    <row r="5" spans="1:22" s="63" customFormat="1" ht="20.100000000000001" hidden="1" customHeight="1">
      <c r="A5" s="72"/>
      <c r="B5" s="72"/>
      <c r="C5" s="72"/>
      <c r="D5" s="72"/>
      <c r="E5" s="72"/>
      <c r="F5" s="72"/>
      <c r="G5" s="72"/>
      <c r="H5" s="72"/>
      <c r="I5" s="72"/>
      <c r="J5" s="74"/>
      <c r="K5" s="72"/>
      <c r="L5" s="43" t="str">
        <f>+IF(C6="","Compilare Partita IVA (senza zeri iniziali)",IF(LEN(C6)&gt;11,"Partita IVA oltre 11 caratteri?",""))</f>
        <v/>
      </c>
      <c r="M5" s="44"/>
      <c r="N5" s="72"/>
      <c r="P5" s="690"/>
      <c r="Q5" s="690"/>
      <c r="R5" s="690"/>
      <c r="S5" s="84"/>
      <c r="U5" s="73"/>
      <c r="V5" s="73"/>
    </row>
    <row r="6" spans="1:22" s="70" customFormat="1" ht="20.100000000000001" hidden="1" customHeight="1">
      <c r="A6" s="725" t="s">
        <v>6</v>
      </c>
      <c r="B6" s="725"/>
      <c r="C6" s="824">
        <f>+questionario!C19</f>
        <v>0</v>
      </c>
      <c r="D6" s="824"/>
      <c r="E6" s="824"/>
      <c r="F6" s="727"/>
      <c r="G6" s="727"/>
      <c r="H6" s="727"/>
      <c r="I6" s="85"/>
      <c r="J6" s="310"/>
      <c r="K6" s="298"/>
      <c r="L6" s="40"/>
      <c r="M6" s="28"/>
      <c r="N6" s="84"/>
      <c r="O6" s="84"/>
      <c r="P6" s="690"/>
      <c r="Q6" s="690"/>
      <c r="R6" s="690"/>
      <c r="T6" s="63"/>
      <c r="U6" s="73"/>
      <c r="V6" s="73"/>
    </row>
    <row r="7" spans="1:22" s="70" customFormat="1" ht="20.100000000000001" hidden="1" customHeight="1">
      <c r="A7" s="92"/>
      <c r="B7" s="92"/>
      <c r="C7" s="402"/>
      <c r="D7" s="402"/>
      <c r="E7" s="402"/>
      <c r="F7" s="403"/>
      <c r="G7" s="403"/>
      <c r="H7" s="403"/>
      <c r="I7" s="85"/>
      <c r="J7" s="310"/>
      <c r="K7" s="298"/>
      <c r="L7" s="40"/>
      <c r="M7" s="28"/>
      <c r="N7" s="84"/>
      <c r="O7" s="84"/>
      <c r="P7" s="94"/>
      <c r="Q7" s="94"/>
      <c r="R7" s="94"/>
      <c r="T7" s="63"/>
      <c r="U7" s="73"/>
      <c r="V7" s="73"/>
    </row>
    <row r="8" spans="1:22" s="406" customFormat="1" ht="20.100000000000001" customHeight="1">
      <c r="A8" s="92" t="s">
        <v>792</v>
      </c>
      <c r="B8" s="362"/>
      <c r="C8" s="362"/>
      <c r="D8" s="362"/>
      <c r="E8" s="362"/>
      <c r="F8" s="362"/>
      <c r="G8" s="362"/>
      <c r="H8" s="362"/>
      <c r="I8" s="362"/>
      <c r="J8" s="362"/>
      <c r="K8" s="362"/>
      <c r="L8" s="362"/>
      <c r="M8" s="362"/>
      <c r="N8" s="362"/>
      <c r="O8" s="404"/>
      <c r="P8" s="405"/>
    </row>
    <row r="9" spans="1:22" ht="20.100000000000001" customHeight="1">
      <c r="A9" s="825"/>
      <c r="B9" s="825"/>
      <c r="C9" s="825"/>
      <c r="D9" s="825"/>
      <c r="E9" s="825"/>
      <c r="F9" s="825"/>
      <c r="G9" s="825"/>
      <c r="H9" s="88" t="s">
        <v>8</v>
      </c>
      <c r="I9" s="408" t="b">
        <v>0</v>
      </c>
      <c r="J9" s="192" t="s">
        <v>9</v>
      </c>
      <c r="K9" s="408" t="b">
        <v>0</v>
      </c>
      <c r="L9" s="409"/>
      <c r="M9" s="409"/>
      <c r="N9" s="409"/>
      <c r="O9" s="404"/>
    </row>
    <row r="10" spans="1:22" ht="12.75" customHeight="1">
      <c r="A10" s="407"/>
      <c r="B10" s="407"/>
      <c r="C10" s="407"/>
      <c r="D10" s="407"/>
      <c r="E10" s="407"/>
      <c r="F10" s="407"/>
      <c r="G10" s="407"/>
      <c r="H10" s="88"/>
      <c r="I10" s="70"/>
      <c r="J10" s="192"/>
      <c r="L10" s="37" t="str">
        <f>IF(I9+K9&gt;1,"scegliere una sola opzione","")</f>
        <v/>
      </c>
      <c r="N10" s="369" t="str">
        <f>IF($I$9=TRUE,"1","0")</f>
        <v>0</v>
      </c>
      <c r="O10" s="369" t="str">
        <f>IF($K$9=TRUE,"1","0")</f>
        <v>0</v>
      </c>
      <c r="P10" s="410">
        <f>N10*1</f>
        <v>0</v>
      </c>
      <c r="Q10" s="410">
        <f>O10*1</f>
        <v>0</v>
      </c>
    </row>
    <row r="11" spans="1:22" ht="12.75" customHeight="1">
      <c r="A11" s="407"/>
      <c r="B11" s="407"/>
      <c r="C11" s="407"/>
      <c r="D11" s="407"/>
      <c r="E11" s="407"/>
      <c r="F11" s="407"/>
      <c r="G11" s="407"/>
      <c r="H11" s="88"/>
      <c r="I11" s="70"/>
      <c r="J11" s="192"/>
      <c r="O11" s="72"/>
    </row>
    <row r="12" spans="1:22" ht="20.100000000000001" customHeight="1">
      <c r="A12" s="725" t="s">
        <v>793</v>
      </c>
      <c r="B12" s="725"/>
      <c r="C12" s="725"/>
      <c r="D12" s="725"/>
      <c r="E12" s="725"/>
      <c r="F12" s="725"/>
      <c r="G12" s="725"/>
      <c r="H12" s="725"/>
      <c r="I12" s="725"/>
      <c r="J12" s="725"/>
      <c r="K12" s="725"/>
      <c r="L12" s="411"/>
      <c r="M12" s="116"/>
      <c r="N12" s="116"/>
    </row>
    <row r="13" spans="1:22" ht="20.100000000000001" customHeight="1">
      <c r="A13" s="119"/>
      <c r="B13" s="385"/>
      <c r="C13" s="385"/>
      <c r="D13" s="385"/>
      <c r="E13" s="385"/>
      <c r="F13" s="385"/>
      <c r="G13" s="385"/>
      <c r="H13" s="385"/>
      <c r="I13" s="412" t="s">
        <v>794</v>
      </c>
      <c r="J13" s="412" t="s">
        <v>716</v>
      </c>
      <c r="K13" s="412" t="s">
        <v>715</v>
      </c>
      <c r="L13" s="412" t="s">
        <v>795</v>
      </c>
      <c r="N13" s="412" t="s">
        <v>794</v>
      </c>
      <c r="O13" s="412" t="s">
        <v>716</v>
      </c>
      <c r="P13" s="412" t="s">
        <v>715</v>
      </c>
      <c r="Q13" s="412" t="s">
        <v>795</v>
      </c>
    </row>
    <row r="14" spans="1:22" ht="20.100000000000001" customHeight="1">
      <c r="B14" s="678" t="s">
        <v>796</v>
      </c>
      <c r="C14" s="678"/>
      <c r="D14" s="678"/>
      <c r="E14" s="678"/>
      <c r="F14" s="678"/>
      <c r="G14" s="678"/>
      <c r="H14" s="678"/>
      <c r="I14" s="413" t="b">
        <v>0</v>
      </c>
      <c r="J14" s="413" t="b">
        <v>0</v>
      </c>
      <c r="K14" s="413" t="b">
        <v>0</v>
      </c>
      <c r="L14" s="413" t="b">
        <v>0</v>
      </c>
      <c r="N14" s="369" t="str">
        <f>IF($N$10="1","",IF(AND($O$10="1",I$22=0),"",IF(I14=TRUE,"1","0")))</f>
        <v>0</v>
      </c>
      <c r="O14" s="369" t="str">
        <f>IF($N$10="1","",IF(AND($O$10="1",J$22=0),"",IF(J14=TRUE,"1","0")))</f>
        <v>0</v>
      </c>
      <c r="P14" s="369" t="str">
        <f>IF($N$10="1","",IF(AND($O$10="1",K$22=0),"",IF(K14=TRUE,"1","0")))</f>
        <v>0</v>
      </c>
      <c r="Q14" s="369" t="str">
        <f>IF($N$10="1","",IF(AND($O$10="1",L$22=0),"",IF(L14=TRUE,"1","0")))</f>
        <v>0</v>
      </c>
    </row>
    <row r="15" spans="1:22" ht="20.100000000000001" customHeight="1">
      <c r="B15" s="678" t="s">
        <v>797</v>
      </c>
      <c r="C15" s="678"/>
      <c r="D15" s="678"/>
      <c r="E15" s="678"/>
      <c r="F15" s="678"/>
      <c r="G15" s="678"/>
      <c r="H15" s="678"/>
      <c r="I15" s="414" t="b">
        <v>0</v>
      </c>
      <c r="J15" s="414" t="b">
        <v>0</v>
      </c>
      <c r="K15" s="414" t="b">
        <v>0</v>
      </c>
      <c r="L15" s="414" t="b">
        <v>0</v>
      </c>
      <c r="N15" s="369" t="str">
        <f t="shared" ref="N15:Q21" si="0">IF($N$10="1","",IF(AND($O$10="1",I$22=0),"",IF(I15=TRUE,"1","0")))</f>
        <v>0</v>
      </c>
      <c r="O15" s="369" t="str">
        <f t="shared" si="0"/>
        <v>0</v>
      </c>
      <c r="P15" s="369" t="str">
        <f t="shared" si="0"/>
        <v>0</v>
      </c>
      <c r="Q15" s="369" t="str">
        <f t="shared" si="0"/>
        <v>0</v>
      </c>
    </row>
    <row r="16" spans="1:22" s="415" customFormat="1" ht="20.100000000000001" customHeight="1">
      <c r="B16" s="678" t="s">
        <v>798</v>
      </c>
      <c r="C16" s="678"/>
      <c r="D16" s="678"/>
      <c r="E16" s="678"/>
      <c r="F16" s="678"/>
      <c r="G16" s="678"/>
      <c r="H16" s="678"/>
      <c r="I16" s="414" t="b">
        <v>0</v>
      </c>
      <c r="J16" s="414" t="b">
        <v>0</v>
      </c>
      <c r="K16" s="414" t="b">
        <v>0</v>
      </c>
      <c r="L16" s="414" t="b">
        <v>0</v>
      </c>
      <c r="N16" s="369" t="str">
        <f t="shared" si="0"/>
        <v>0</v>
      </c>
      <c r="O16" s="369" t="str">
        <f t="shared" si="0"/>
        <v>0</v>
      </c>
      <c r="P16" s="369" t="str">
        <f t="shared" si="0"/>
        <v>0</v>
      </c>
      <c r="Q16" s="369" t="str">
        <f t="shared" si="0"/>
        <v>0</v>
      </c>
    </row>
    <row r="17" spans="1:20" s="415" customFormat="1" ht="20.100000000000001" customHeight="1">
      <c r="B17" s="678" t="s">
        <v>799</v>
      </c>
      <c r="C17" s="678"/>
      <c r="D17" s="678"/>
      <c r="E17" s="678"/>
      <c r="F17" s="678"/>
      <c r="G17" s="678"/>
      <c r="H17" s="678"/>
      <c r="I17" s="414" t="b">
        <v>0</v>
      </c>
      <c r="J17" s="414" t="b">
        <v>0</v>
      </c>
      <c r="K17" s="414" t="b">
        <v>0</v>
      </c>
      <c r="L17" s="414" t="b">
        <v>0</v>
      </c>
      <c r="N17" s="369" t="str">
        <f t="shared" si="0"/>
        <v>0</v>
      </c>
      <c r="O17" s="369" t="str">
        <f t="shared" si="0"/>
        <v>0</v>
      </c>
      <c r="P17" s="369" t="str">
        <f t="shared" si="0"/>
        <v>0</v>
      </c>
      <c r="Q17" s="369" t="str">
        <f t="shared" si="0"/>
        <v>0</v>
      </c>
    </row>
    <row r="18" spans="1:20" s="415" customFormat="1" ht="20.100000000000001" customHeight="1">
      <c r="B18" s="678" t="s">
        <v>800</v>
      </c>
      <c r="C18" s="678"/>
      <c r="D18" s="678"/>
      <c r="E18" s="678"/>
      <c r="F18" s="678"/>
      <c r="G18" s="678"/>
      <c r="H18" s="678"/>
      <c r="I18" s="414" t="b">
        <v>0</v>
      </c>
      <c r="J18" s="414" t="b">
        <v>0</v>
      </c>
      <c r="K18" s="414" t="b">
        <v>0</v>
      </c>
      <c r="L18" s="414" t="b">
        <v>0</v>
      </c>
      <c r="N18" s="369" t="str">
        <f t="shared" si="0"/>
        <v>0</v>
      </c>
      <c r="O18" s="369" t="str">
        <f t="shared" si="0"/>
        <v>0</v>
      </c>
      <c r="P18" s="369" t="str">
        <f t="shared" si="0"/>
        <v>0</v>
      </c>
      <c r="Q18" s="369" t="str">
        <f t="shared" si="0"/>
        <v>0</v>
      </c>
    </row>
    <row r="19" spans="1:20" s="415" customFormat="1" ht="20.100000000000001" customHeight="1">
      <c r="B19" s="678" t="s">
        <v>801</v>
      </c>
      <c r="C19" s="678"/>
      <c r="D19" s="678"/>
      <c r="E19" s="678"/>
      <c r="F19" s="678"/>
      <c r="G19" s="678"/>
      <c r="H19" s="678"/>
      <c r="I19" s="414" t="b">
        <v>0</v>
      </c>
      <c r="J19" s="414" t="b">
        <v>0</v>
      </c>
      <c r="K19" s="414" t="b">
        <v>0</v>
      </c>
      <c r="L19" s="414" t="b">
        <v>0</v>
      </c>
      <c r="N19" s="369" t="str">
        <f t="shared" si="0"/>
        <v>0</v>
      </c>
      <c r="O19" s="369" t="str">
        <f t="shared" si="0"/>
        <v>0</v>
      </c>
      <c r="P19" s="369" t="str">
        <f t="shared" si="0"/>
        <v>0</v>
      </c>
      <c r="Q19" s="369" t="str">
        <f t="shared" si="0"/>
        <v>0</v>
      </c>
    </row>
    <row r="20" spans="1:20" s="415" customFormat="1" ht="20.100000000000001" customHeight="1">
      <c r="B20" s="678" t="s">
        <v>802</v>
      </c>
      <c r="C20" s="678"/>
      <c r="D20" s="678"/>
      <c r="E20" s="678"/>
      <c r="F20" s="678"/>
      <c r="G20" s="678"/>
      <c r="H20" s="678"/>
      <c r="I20" s="414" t="b">
        <v>0</v>
      </c>
      <c r="J20" s="414" t="b">
        <v>0</v>
      </c>
      <c r="K20" s="414" t="b">
        <v>0</v>
      </c>
      <c r="L20" s="414" t="b">
        <v>0</v>
      </c>
      <c r="N20" s="369" t="str">
        <f t="shared" si="0"/>
        <v>0</v>
      </c>
      <c r="O20" s="369" t="str">
        <f t="shared" si="0"/>
        <v>0</v>
      </c>
      <c r="P20" s="369" t="str">
        <f t="shared" si="0"/>
        <v>0</v>
      </c>
      <c r="Q20" s="369" t="str">
        <f t="shared" si="0"/>
        <v>0</v>
      </c>
    </row>
    <row r="21" spans="1:20" s="415" customFormat="1" ht="20.100000000000001" customHeight="1">
      <c r="A21" s="416"/>
      <c r="B21" s="678" t="s">
        <v>803</v>
      </c>
      <c r="C21" s="678"/>
      <c r="D21" s="678"/>
      <c r="E21" s="678"/>
      <c r="F21" s="678"/>
      <c r="G21" s="678"/>
      <c r="H21" s="678"/>
      <c r="I21" s="414" t="b">
        <v>0</v>
      </c>
      <c r="J21" s="414" t="b">
        <v>0</v>
      </c>
      <c r="K21" s="414" t="b">
        <v>0</v>
      </c>
      <c r="L21" s="414" t="b">
        <v>0</v>
      </c>
      <c r="N21" s="369" t="str">
        <f t="shared" si="0"/>
        <v>0</v>
      </c>
      <c r="O21" s="369" t="str">
        <f t="shared" si="0"/>
        <v>0</v>
      </c>
      <c r="P21" s="369" t="str">
        <f t="shared" si="0"/>
        <v>0</v>
      </c>
      <c r="Q21" s="369" t="str">
        <f t="shared" si="0"/>
        <v>0</v>
      </c>
    </row>
    <row r="22" spans="1:20" ht="20.100000000000001" customHeight="1">
      <c r="A22" s="119"/>
      <c r="B22" s="240"/>
      <c r="C22" s="240"/>
      <c r="D22" s="240"/>
      <c r="E22" s="417"/>
      <c r="F22" s="417"/>
      <c r="G22" s="417"/>
      <c r="H22" s="417"/>
      <c r="I22" s="418">
        <f>questionario!H52+questionario!J52</f>
        <v>0</v>
      </c>
      <c r="J22" s="418">
        <f>questionario!H53+questionario!J53</f>
        <v>0</v>
      </c>
      <c r="K22" s="418">
        <f>questionario!H54+questionario!J54</f>
        <v>0</v>
      </c>
      <c r="L22" s="418">
        <f>questionario!H55+questionario!J55+questionario!H56+questionario!J56</f>
        <v>0</v>
      </c>
      <c r="M22" s="419">
        <f>SUM(I22:L22)</f>
        <v>0</v>
      </c>
      <c r="N22" s="417"/>
    </row>
    <row r="23" spans="1:20" ht="30" customHeight="1">
      <c r="A23" s="683" t="s">
        <v>1568</v>
      </c>
      <c r="B23" s="683"/>
      <c r="C23" s="683"/>
      <c r="D23" s="683"/>
      <c r="E23" s="683"/>
      <c r="F23" s="683"/>
      <c r="G23" s="683"/>
      <c r="H23" s="683"/>
      <c r="I23" s="683"/>
      <c r="J23" s="683"/>
      <c r="K23" s="683"/>
      <c r="L23" s="683"/>
      <c r="M23" s="366"/>
      <c r="N23" s="84"/>
      <c r="O23" s="72"/>
    </row>
    <row r="24" spans="1:20" ht="20.100000000000001" customHeight="1">
      <c r="E24" s="116"/>
      <c r="F24" s="86"/>
    </row>
    <row r="25" spans="1:20" ht="18.75" customHeight="1">
      <c r="E25" s="116"/>
      <c r="F25" s="86" t="s">
        <v>804</v>
      </c>
    </row>
    <row r="26" spans="1:20" ht="20.100000000000001" customHeight="1">
      <c r="A26" s="826" t="str">
        <f>IF(F26&gt;0.15,_xlfn.CONCAT($R$26,S26,$T$26),"")</f>
        <v/>
      </c>
      <c r="B26" s="826"/>
      <c r="C26" s="826"/>
      <c r="D26" s="826"/>
      <c r="E26" s="420" t="s">
        <v>22</v>
      </c>
      <c r="F26" s="421"/>
      <c r="G26" s="422" t="str">
        <f>IF(F26&lt;0,"Inserire un valore maggiore o uguale a zero","")</f>
        <v/>
      </c>
      <c r="P26" s="423" t="str">
        <f>IF(I22&gt;0,F26,"")</f>
        <v/>
      </c>
      <c r="R26" s="116" t="s">
        <v>805</v>
      </c>
      <c r="S26" s="116">
        <f>F26*100</f>
        <v>0</v>
      </c>
      <c r="T26" s="112" t="s">
        <v>806</v>
      </c>
    </row>
    <row r="27" spans="1:20" ht="20.100000000000001" customHeight="1">
      <c r="A27" s="826" t="str">
        <f>IF(F27&gt;0.15,_xlfn.CONCAT($R$26,S27,$T$26),"")</f>
        <v/>
      </c>
      <c r="B27" s="826"/>
      <c r="C27" s="826"/>
      <c r="D27" s="826"/>
      <c r="E27" s="420" t="s">
        <v>23</v>
      </c>
      <c r="F27" s="421"/>
      <c r="G27" s="422" t="str">
        <f t="shared" ref="G27:G28" si="1">IF(F27&lt;0,"Inserire un valore maggiore o uguale a zero","")</f>
        <v/>
      </c>
      <c r="P27" s="423" t="str">
        <f>IF(J22&gt;0,F27,"")</f>
        <v/>
      </c>
      <c r="R27" s="116"/>
      <c r="S27" s="116">
        <f>F27*100</f>
        <v>0</v>
      </c>
    </row>
    <row r="28" spans="1:20" ht="20.100000000000001" customHeight="1">
      <c r="A28" s="826" t="str">
        <f>IF(F28&gt;0.15,_xlfn.CONCAT($R$26,S28,$T$26),"")</f>
        <v/>
      </c>
      <c r="B28" s="826"/>
      <c r="C28" s="826"/>
      <c r="D28" s="826"/>
      <c r="E28" s="420" t="s">
        <v>24</v>
      </c>
      <c r="F28" s="421"/>
      <c r="G28" s="422" t="str">
        <f t="shared" si="1"/>
        <v/>
      </c>
      <c r="P28" s="423" t="str">
        <f>IF(K22&gt;0,F28,"")</f>
        <v/>
      </c>
      <c r="R28" s="116"/>
      <c r="S28" s="116">
        <f>F28*100</f>
        <v>0</v>
      </c>
    </row>
    <row r="29" spans="1:20" ht="20.100000000000001" customHeight="1">
      <c r="A29" s="826" t="str">
        <f>IF(F29&gt;0.15,_xlfn.CONCAT($R$26,S29,$T$26),"")</f>
        <v/>
      </c>
      <c r="B29" s="826"/>
      <c r="C29" s="826"/>
      <c r="D29" s="826"/>
      <c r="E29" s="84" t="s">
        <v>807</v>
      </c>
      <c r="F29" s="421"/>
      <c r="G29" s="829" t="s">
        <v>808</v>
      </c>
      <c r="H29" s="830"/>
      <c r="I29" s="425"/>
      <c r="P29" s="423" t="str">
        <f>IF(L22&gt;0,F29,"")</f>
        <v/>
      </c>
      <c r="Q29" s="426"/>
      <c r="R29" s="116"/>
      <c r="S29" s="116">
        <f>F29*100</f>
        <v>0</v>
      </c>
    </row>
    <row r="30" spans="1:20" ht="20.100000000000001" customHeight="1">
      <c r="E30" s="420"/>
      <c r="F30" s="427"/>
      <c r="G30" s="424"/>
      <c r="H30" s="424"/>
      <c r="I30" s="428" t="str">
        <f>IF(I22=0,"",F26*I22)</f>
        <v/>
      </c>
      <c r="J30" s="428" t="str">
        <f>IF(J22=0,"",F27*J22)</f>
        <v/>
      </c>
      <c r="K30" s="428" t="str">
        <f>IF(K22=0,"",F28*K22)</f>
        <v/>
      </c>
      <c r="L30" s="428" t="str">
        <f>IF(L22=0,"",F29*L22)</f>
        <v/>
      </c>
      <c r="M30" s="428" t="str">
        <f>IF(M22=0,"",M22)</f>
        <v/>
      </c>
      <c r="N30" s="85"/>
    </row>
    <row r="31" spans="1:20" ht="20.100000000000001" customHeight="1">
      <c r="A31" s="335" t="s">
        <v>809</v>
      </c>
      <c r="B31" s="429"/>
      <c r="C31" s="429"/>
      <c r="D31" s="429"/>
      <c r="E31" s="430"/>
      <c r="F31" s="429"/>
      <c r="G31" s="429"/>
    </row>
    <row r="32" spans="1:20" ht="20.100000000000001" customHeight="1">
      <c r="E32" s="420"/>
      <c r="F32" s="86" t="s">
        <v>804</v>
      </c>
      <c r="G32" s="422"/>
    </row>
    <row r="33" spans="1:18" ht="20.100000000000001" customHeight="1">
      <c r="E33" s="87" t="s">
        <v>810</v>
      </c>
      <c r="F33" s="421"/>
      <c r="P33" s="431"/>
    </row>
    <row r="34" spans="1:18" ht="20.100000000000001" customHeight="1">
      <c r="A34" s="119"/>
      <c r="B34" s="240"/>
      <c r="C34" s="240"/>
      <c r="D34" s="240"/>
      <c r="E34" s="417"/>
      <c r="F34" s="417"/>
      <c r="G34" s="417"/>
      <c r="H34" s="417"/>
      <c r="I34" s="432"/>
      <c r="J34" s="432"/>
      <c r="K34" s="432"/>
      <c r="L34" s="432"/>
      <c r="M34" s="432"/>
    </row>
    <row r="35" spans="1:18" s="435" customFormat="1" ht="15">
      <c r="A35" s="831" t="s">
        <v>811</v>
      </c>
      <c r="B35" s="831"/>
      <c r="C35" s="831"/>
      <c r="D35" s="831"/>
      <c r="E35" s="831"/>
      <c r="F35" s="831"/>
      <c r="G35" s="831"/>
      <c r="H35" s="831"/>
      <c r="I35" s="831"/>
      <c r="J35" s="831"/>
      <c r="K35" s="831"/>
      <c r="L35" s="434"/>
      <c r="M35" s="434"/>
      <c r="N35" s="434"/>
      <c r="O35" s="434"/>
      <c r="P35" s="434"/>
      <c r="Q35" s="434"/>
      <c r="R35" s="434"/>
    </row>
    <row r="36" spans="1:18" s="435" customFormat="1" ht="11.25" customHeight="1">
      <c r="A36" s="433"/>
      <c r="B36" s="433"/>
      <c r="C36" s="433"/>
      <c r="D36" s="433"/>
      <c r="E36" s="433"/>
      <c r="F36" s="433"/>
      <c r="G36" s="433"/>
      <c r="H36" s="433"/>
      <c r="I36" s="433"/>
      <c r="J36" s="433"/>
      <c r="K36" s="433"/>
      <c r="L36" s="434"/>
      <c r="M36" s="434"/>
      <c r="N36" s="434"/>
      <c r="O36" s="434"/>
      <c r="P36" s="434"/>
      <c r="Q36" s="434"/>
      <c r="R36" s="434"/>
    </row>
    <row r="37" spans="1:18" s="435" customFormat="1" ht="15.75" customHeight="1">
      <c r="A37" s="433"/>
      <c r="B37" s="112"/>
      <c r="C37" s="436"/>
      <c r="D37" s="436"/>
      <c r="E37" s="436"/>
      <c r="F37" s="436"/>
      <c r="G37" s="437" t="s">
        <v>812</v>
      </c>
      <c r="H37" s="438" t="b">
        <v>0</v>
      </c>
      <c r="I37" s="832" t="str">
        <f>IF(OR(H37+questionario!K225&gt;1,questionario!K225+'Focus - POLITICHE RETRIBUTIVE'!H38&gt;1),"Attenzione! In F2 hai indicato l'erogazione di premi variabili collettivi","")</f>
        <v/>
      </c>
      <c r="J37" s="832"/>
      <c r="K37" s="832"/>
      <c r="L37" s="832"/>
      <c r="M37" s="832"/>
      <c r="N37" s="439" t="str">
        <f>+IF(H37=TRUE,"1","0")</f>
        <v>0</v>
      </c>
      <c r="O37" s="434"/>
      <c r="P37" s="440">
        <f>N37*1</f>
        <v>0</v>
      </c>
      <c r="Q37" s="434"/>
      <c r="R37" s="434"/>
    </row>
    <row r="38" spans="1:18" s="435" customFormat="1" ht="15.75" customHeight="1">
      <c r="A38" s="433"/>
      <c r="B38" s="112"/>
      <c r="C38" s="436"/>
      <c r="D38" s="436"/>
      <c r="E38" s="436"/>
      <c r="F38" s="436"/>
      <c r="G38" s="437" t="s">
        <v>813</v>
      </c>
      <c r="H38" s="441" t="b">
        <v>0</v>
      </c>
      <c r="I38" s="832"/>
      <c r="J38" s="832"/>
      <c r="K38" s="832"/>
      <c r="L38" s="832"/>
      <c r="M38" s="832"/>
      <c r="N38" s="439" t="str">
        <f>+IF(H38=TRUE,"1","0")</f>
        <v>0</v>
      </c>
      <c r="O38" s="434"/>
      <c r="P38" s="440">
        <f>N38*1</f>
        <v>0</v>
      </c>
      <c r="Q38" s="434"/>
      <c r="R38" s="434"/>
    </row>
    <row r="39" spans="1:18" s="435" customFormat="1" ht="15.75" customHeight="1">
      <c r="A39" s="433"/>
      <c r="B39" s="112"/>
      <c r="C39" s="436"/>
      <c r="D39" s="436"/>
      <c r="E39" s="436"/>
      <c r="F39" s="436"/>
      <c r="G39" s="437" t="s">
        <v>814</v>
      </c>
      <c r="H39" s="441" t="b">
        <v>0</v>
      </c>
      <c r="I39" s="433"/>
      <c r="J39" s="433"/>
      <c r="K39" s="433"/>
      <c r="L39" s="434"/>
      <c r="M39" s="434"/>
      <c r="N39" s="439" t="str">
        <f>+IF(H39=TRUE,"1","0")</f>
        <v>0</v>
      </c>
      <c r="O39" s="434"/>
      <c r="P39" s="440">
        <f>N39*1</f>
        <v>0</v>
      </c>
      <c r="Q39" s="434"/>
      <c r="R39" s="434"/>
    </row>
    <row r="40" spans="1:18" s="435" customFormat="1" ht="15.75" customHeight="1">
      <c r="A40" s="433"/>
      <c r="B40" s="112"/>
      <c r="C40" s="436"/>
      <c r="D40" s="436"/>
      <c r="E40" s="436"/>
      <c r="F40" s="436"/>
      <c r="G40" s="437" t="s">
        <v>815</v>
      </c>
      <c r="H40" s="441" t="b">
        <v>0</v>
      </c>
      <c r="I40" s="433"/>
      <c r="J40" s="433"/>
      <c r="K40" s="433"/>
      <c r="L40" s="434"/>
      <c r="M40" s="434"/>
      <c r="N40" s="439" t="str">
        <f>+IF(H40=TRUE,"1","0")</f>
        <v>0</v>
      </c>
      <c r="O40" s="434"/>
      <c r="P40" s="440">
        <f>N40*1</f>
        <v>0</v>
      </c>
      <c r="Q40" s="434"/>
      <c r="R40" s="434"/>
    </row>
    <row r="41" spans="1:18" s="435" customFormat="1" ht="15.75" customHeight="1">
      <c r="A41" s="433"/>
      <c r="B41" s="442"/>
      <c r="C41" s="442"/>
      <c r="D41" s="442"/>
      <c r="E41" s="442"/>
      <c r="F41" s="442"/>
      <c r="G41" s="442"/>
      <c r="H41" s="443"/>
      <c r="I41" s="433"/>
      <c r="J41" s="433"/>
      <c r="K41" s="433"/>
      <c r="L41" s="434"/>
      <c r="M41" s="434"/>
      <c r="N41" s="439"/>
      <c r="O41" s="434"/>
      <c r="P41" s="434"/>
      <c r="Q41" s="434"/>
      <c r="R41" s="434"/>
    </row>
    <row r="42" spans="1:18" s="435" customFormat="1" ht="15.75" customHeight="1">
      <c r="A42" s="833" t="s">
        <v>816</v>
      </c>
      <c r="B42" s="833"/>
      <c r="C42" s="833"/>
      <c r="D42" s="833"/>
      <c r="E42" s="833"/>
      <c r="F42" s="833"/>
      <c r="G42" s="833"/>
      <c r="H42" s="833"/>
      <c r="I42" s="833"/>
      <c r="J42" s="833"/>
      <c r="K42" s="833"/>
      <c r="L42" s="833"/>
      <c r="M42" s="434"/>
      <c r="N42" s="439"/>
      <c r="O42" s="434"/>
      <c r="P42" s="434"/>
      <c r="Q42" s="434"/>
      <c r="R42" s="434"/>
    </row>
    <row r="43" spans="1:18" s="435" customFormat="1" ht="15" customHeight="1">
      <c r="A43" s="445"/>
      <c r="B43" s="445"/>
      <c r="C43" s="445"/>
      <c r="D43" s="445"/>
      <c r="E43" s="445"/>
      <c r="F43" s="445"/>
      <c r="G43" s="445"/>
      <c r="H43" s="445"/>
      <c r="I43" s="445"/>
      <c r="J43" s="445"/>
      <c r="K43" s="445"/>
      <c r="L43" s="434"/>
      <c r="M43" s="434"/>
      <c r="N43" s="434"/>
      <c r="O43" s="434"/>
      <c r="P43" s="434"/>
      <c r="Q43" s="434"/>
      <c r="R43" s="434"/>
    </row>
    <row r="44" spans="1:18" s="435" customFormat="1" ht="15" customHeight="1">
      <c r="A44" s="433"/>
      <c r="B44" s="433"/>
      <c r="C44" s="433"/>
      <c r="D44" s="433"/>
      <c r="E44" s="433"/>
      <c r="F44" s="433"/>
      <c r="G44" s="433"/>
      <c r="H44" s="433"/>
      <c r="I44" s="433"/>
      <c r="J44" s="433"/>
      <c r="K44" s="433"/>
      <c r="L44" s="434"/>
      <c r="M44" s="434"/>
      <c r="N44" s="434"/>
      <c r="O44" s="434"/>
      <c r="P44" s="434"/>
      <c r="Q44" s="434"/>
      <c r="R44" s="434"/>
    </row>
    <row r="45" spans="1:18" s="435" customFormat="1" ht="15.75" customHeight="1">
      <c r="A45" s="433"/>
      <c r="B45" s="834" t="s">
        <v>817</v>
      </c>
      <c r="C45" s="835"/>
      <c r="D45" s="835"/>
      <c r="E45" s="835"/>
      <c r="F45" s="835"/>
      <c r="G45" s="835"/>
      <c r="H45" s="446" t="b">
        <v>0</v>
      </c>
      <c r="I45" s="433"/>
      <c r="J45" s="433"/>
      <c r="K45" s="433"/>
      <c r="L45" s="434"/>
      <c r="M45" s="434"/>
      <c r="N45" s="447" t="str">
        <f>IF($N$37="1","",IF(H45=TRUE,"1","0"))</f>
        <v>0</v>
      </c>
      <c r="O45" s="434"/>
      <c r="P45" s="440">
        <f>IF(N45="","",N45*1)</f>
        <v>0</v>
      </c>
      <c r="Q45" s="434"/>
      <c r="R45" s="434"/>
    </row>
    <row r="46" spans="1:18" s="435" customFormat="1" ht="15.75" customHeight="1">
      <c r="A46" s="433"/>
      <c r="B46" s="827" t="s">
        <v>818</v>
      </c>
      <c r="C46" s="828"/>
      <c r="D46" s="828"/>
      <c r="E46" s="828"/>
      <c r="F46" s="828"/>
      <c r="G46" s="828"/>
      <c r="H46" s="448" t="b">
        <v>0</v>
      </c>
      <c r="I46" s="433"/>
      <c r="J46" s="433"/>
      <c r="K46" s="433"/>
      <c r="L46" s="434"/>
      <c r="M46" s="434"/>
      <c r="N46" s="447" t="str">
        <f t="shared" ref="N46:N63" si="2">IF($N$37="1","",IF(H46=TRUE,"1","0"))</f>
        <v>0</v>
      </c>
      <c r="O46" s="434"/>
      <c r="P46" s="440">
        <f t="shared" ref="P46:P63" si="3">IF(N46="","",N46*1)</f>
        <v>0</v>
      </c>
      <c r="Q46" s="434"/>
      <c r="R46" s="434"/>
    </row>
    <row r="47" spans="1:18" s="435" customFormat="1" ht="15.75" customHeight="1">
      <c r="A47" s="433"/>
      <c r="B47" s="827" t="s">
        <v>819</v>
      </c>
      <c r="C47" s="828"/>
      <c r="D47" s="828"/>
      <c r="E47" s="828"/>
      <c r="F47" s="828"/>
      <c r="G47" s="828"/>
      <c r="H47" s="448" t="b">
        <v>0</v>
      </c>
      <c r="I47" s="433"/>
      <c r="J47" s="433"/>
      <c r="K47" s="433"/>
      <c r="L47" s="434"/>
      <c r="M47" s="434"/>
      <c r="N47" s="447" t="str">
        <f t="shared" si="2"/>
        <v>0</v>
      </c>
      <c r="O47" s="434"/>
      <c r="P47" s="440">
        <f t="shared" si="3"/>
        <v>0</v>
      </c>
      <c r="Q47" s="434"/>
      <c r="R47" s="434"/>
    </row>
    <row r="48" spans="1:18" s="435" customFormat="1" ht="15.75" customHeight="1">
      <c r="A48" s="433"/>
      <c r="B48" s="827" t="s">
        <v>820</v>
      </c>
      <c r="C48" s="828"/>
      <c r="D48" s="828"/>
      <c r="E48" s="828"/>
      <c r="F48" s="828"/>
      <c r="G48" s="828"/>
      <c r="H48" s="448" t="b">
        <v>0</v>
      </c>
      <c r="I48" s="433"/>
      <c r="J48" s="433"/>
      <c r="K48" s="433"/>
      <c r="L48" s="434"/>
      <c r="M48" s="434"/>
      <c r="N48" s="447" t="str">
        <f t="shared" si="2"/>
        <v>0</v>
      </c>
      <c r="O48" s="434"/>
      <c r="P48" s="440">
        <f t="shared" si="3"/>
        <v>0</v>
      </c>
      <c r="Q48" s="434"/>
      <c r="R48" s="434"/>
    </row>
    <row r="49" spans="1:18" s="435" customFormat="1" ht="15.75" customHeight="1">
      <c r="A49" s="433"/>
      <c r="B49" s="827" t="s">
        <v>821</v>
      </c>
      <c r="C49" s="828"/>
      <c r="D49" s="828"/>
      <c r="E49" s="828"/>
      <c r="F49" s="828"/>
      <c r="G49" s="828"/>
      <c r="H49" s="448" t="b">
        <v>0</v>
      </c>
      <c r="I49" s="433"/>
      <c r="J49" s="433"/>
      <c r="K49" s="433"/>
      <c r="L49" s="434"/>
      <c r="M49" s="434"/>
      <c r="N49" s="447" t="str">
        <f t="shared" si="2"/>
        <v>0</v>
      </c>
      <c r="O49" s="434"/>
      <c r="P49" s="440">
        <f t="shared" si="3"/>
        <v>0</v>
      </c>
      <c r="Q49" s="434"/>
      <c r="R49" s="434"/>
    </row>
    <row r="50" spans="1:18" s="435" customFormat="1" ht="15.75" customHeight="1">
      <c r="A50" s="433"/>
      <c r="B50" s="827" t="s">
        <v>822</v>
      </c>
      <c r="C50" s="828"/>
      <c r="D50" s="828"/>
      <c r="E50" s="828"/>
      <c r="F50" s="828"/>
      <c r="G50" s="828"/>
      <c r="H50" s="448" t="b">
        <v>0</v>
      </c>
      <c r="I50" s="433"/>
      <c r="J50" s="433"/>
      <c r="K50" s="433"/>
      <c r="L50" s="434"/>
      <c r="M50" s="434"/>
      <c r="N50" s="447" t="str">
        <f t="shared" si="2"/>
        <v>0</v>
      </c>
      <c r="O50" s="434"/>
      <c r="P50" s="440">
        <f t="shared" si="3"/>
        <v>0</v>
      </c>
      <c r="Q50" s="434"/>
      <c r="R50" s="434"/>
    </row>
    <row r="51" spans="1:18" s="435" customFormat="1" ht="15.75" customHeight="1">
      <c r="A51" s="433"/>
      <c r="B51" s="827" t="s">
        <v>823</v>
      </c>
      <c r="C51" s="828"/>
      <c r="D51" s="828"/>
      <c r="E51" s="828"/>
      <c r="F51" s="828"/>
      <c r="G51" s="828"/>
      <c r="H51" s="448" t="b">
        <v>0</v>
      </c>
      <c r="I51" s="433"/>
      <c r="J51" s="433"/>
      <c r="K51" s="433"/>
      <c r="L51" s="434"/>
      <c r="M51" s="434"/>
      <c r="N51" s="447" t="str">
        <f t="shared" si="2"/>
        <v>0</v>
      </c>
      <c r="O51" s="434"/>
      <c r="P51" s="440">
        <f t="shared" si="3"/>
        <v>0</v>
      </c>
      <c r="Q51" s="434"/>
      <c r="R51" s="434"/>
    </row>
    <row r="52" spans="1:18" s="435" customFormat="1" ht="15.75" customHeight="1">
      <c r="A52" s="433"/>
      <c r="B52" s="827" t="s">
        <v>824</v>
      </c>
      <c r="C52" s="828"/>
      <c r="D52" s="828"/>
      <c r="E52" s="828"/>
      <c r="F52" s="828"/>
      <c r="G52" s="828"/>
      <c r="H52" s="448" t="b">
        <v>0</v>
      </c>
      <c r="I52" s="433"/>
      <c r="J52" s="433"/>
      <c r="K52" s="433"/>
      <c r="L52" s="434"/>
      <c r="M52" s="434"/>
      <c r="N52" s="447" t="str">
        <f t="shared" si="2"/>
        <v>0</v>
      </c>
      <c r="O52" s="434"/>
      <c r="P52" s="440">
        <f t="shared" si="3"/>
        <v>0</v>
      </c>
      <c r="Q52" s="434"/>
      <c r="R52" s="434"/>
    </row>
    <row r="53" spans="1:18" s="435" customFormat="1" ht="15.75" customHeight="1">
      <c r="A53" s="433"/>
      <c r="B53" s="827" t="s">
        <v>825</v>
      </c>
      <c r="C53" s="828"/>
      <c r="D53" s="828"/>
      <c r="E53" s="828"/>
      <c r="F53" s="828"/>
      <c r="G53" s="828"/>
      <c r="H53" s="448" t="b">
        <v>0</v>
      </c>
      <c r="I53" s="433"/>
      <c r="J53" s="433"/>
      <c r="K53" s="433"/>
      <c r="L53" s="434"/>
      <c r="M53" s="434"/>
      <c r="N53" s="447" t="str">
        <f t="shared" si="2"/>
        <v>0</v>
      </c>
      <c r="O53" s="434"/>
      <c r="P53" s="440">
        <f t="shared" si="3"/>
        <v>0</v>
      </c>
      <c r="Q53" s="434"/>
      <c r="R53" s="434"/>
    </row>
    <row r="54" spans="1:18" s="435" customFormat="1" ht="15.75" customHeight="1">
      <c r="A54" s="433"/>
      <c r="B54" s="827" t="s">
        <v>826</v>
      </c>
      <c r="C54" s="828"/>
      <c r="D54" s="828"/>
      <c r="E54" s="828"/>
      <c r="F54" s="828"/>
      <c r="G54" s="828"/>
      <c r="H54" s="448" t="b">
        <v>0</v>
      </c>
      <c r="I54" s="433"/>
      <c r="J54" s="433"/>
      <c r="K54" s="433"/>
      <c r="L54" s="434"/>
      <c r="M54" s="434"/>
      <c r="N54" s="447" t="str">
        <f t="shared" si="2"/>
        <v>0</v>
      </c>
      <c r="O54" s="434"/>
      <c r="P54" s="440">
        <f t="shared" si="3"/>
        <v>0</v>
      </c>
      <c r="Q54" s="434"/>
      <c r="R54" s="434"/>
    </row>
    <row r="55" spans="1:18" s="435" customFormat="1" ht="15.75" customHeight="1">
      <c r="A55" s="433"/>
      <c r="B55" s="827" t="s">
        <v>827</v>
      </c>
      <c r="C55" s="828"/>
      <c r="D55" s="828"/>
      <c r="E55" s="828"/>
      <c r="F55" s="828"/>
      <c r="G55" s="828"/>
      <c r="H55" s="448" t="b">
        <v>0</v>
      </c>
      <c r="I55" s="433"/>
      <c r="J55" s="433"/>
      <c r="K55" s="433"/>
      <c r="L55" s="434"/>
      <c r="M55" s="434"/>
      <c r="N55" s="447" t="str">
        <f t="shared" si="2"/>
        <v>0</v>
      </c>
      <c r="O55" s="434"/>
      <c r="P55" s="440">
        <f t="shared" si="3"/>
        <v>0</v>
      </c>
      <c r="Q55" s="434"/>
      <c r="R55" s="434"/>
    </row>
    <row r="56" spans="1:18" s="435" customFormat="1" ht="15.75" customHeight="1">
      <c r="A56" s="433"/>
      <c r="B56" s="827" t="s">
        <v>828</v>
      </c>
      <c r="C56" s="828"/>
      <c r="D56" s="828"/>
      <c r="E56" s="828"/>
      <c r="F56" s="828"/>
      <c r="G56" s="828"/>
      <c r="H56" s="448" t="b">
        <v>0</v>
      </c>
      <c r="I56" s="433"/>
      <c r="J56" s="433"/>
      <c r="K56" s="433"/>
      <c r="L56" s="434"/>
      <c r="M56" s="434"/>
      <c r="N56" s="447" t="str">
        <f t="shared" si="2"/>
        <v>0</v>
      </c>
      <c r="O56" s="434"/>
      <c r="P56" s="440">
        <f t="shared" si="3"/>
        <v>0</v>
      </c>
      <c r="Q56" s="434"/>
      <c r="R56" s="434"/>
    </row>
    <row r="57" spans="1:18" s="435" customFormat="1" ht="15.75" customHeight="1">
      <c r="A57" s="433"/>
      <c r="B57" s="827" t="s">
        <v>829</v>
      </c>
      <c r="C57" s="828"/>
      <c r="D57" s="828"/>
      <c r="E57" s="828"/>
      <c r="F57" s="828"/>
      <c r="G57" s="828"/>
      <c r="H57" s="448" t="b">
        <v>0</v>
      </c>
      <c r="I57" s="433"/>
      <c r="J57" s="433"/>
      <c r="K57" s="433"/>
      <c r="L57" s="434"/>
      <c r="M57" s="434"/>
      <c r="N57" s="447" t="str">
        <f t="shared" si="2"/>
        <v>0</v>
      </c>
      <c r="O57" s="434"/>
      <c r="P57" s="440">
        <f t="shared" si="3"/>
        <v>0</v>
      </c>
      <c r="Q57" s="434"/>
      <c r="R57" s="434"/>
    </row>
    <row r="58" spans="1:18" s="435" customFormat="1" ht="15.75" customHeight="1">
      <c r="A58" s="433"/>
      <c r="B58" s="827" t="s">
        <v>830</v>
      </c>
      <c r="C58" s="828"/>
      <c r="D58" s="828"/>
      <c r="E58" s="828"/>
      <c r="F58" s="828"/>
      <c r="G58" s="828"/>
      <c r="H58" s="448" t="b">
        <v>0</v>
      </c>
      <c r="I58" s="433"/>
      <c r="J58" s="433"/>
      <c r="K58" s="433"/>
      <c r="L58" s="434"/>
      <c r="M58" s="434"/>
      <c r="N58" s="447" t="str">
        <f t="shared" si="2"/>
        <v>0</v>
      </c>
      <c r="O58" s="434"/>
      <c r="P58" s="440">
        <f t="shared" si="3"/>
        <v>0</v>
      </c>
      <c r="Q58" s="434"/>
      <c r="R58" s="434"/>
    </row>
    <row r="59" spans="1:18" s="435" customFormat="1" ht="15.75" customHeight="1">
      <c r="A59" s="433"/>
      <c r="B59" s="827" t="s">
        <v>831</v>
      </c>
      <c r="C59" s="828"/>
      <c r="D59" s="828"/>
      <c r="E59" s="828"/>
      <c r="F59" s="828"/>
      <c r="G59" s="828"/>
      <c r="H59" s="448" t="b">
        <v>0</v>
      </c>
      <c r="I59" s="433"/>
      <c r="J59" s="433"/>
      <c r="K59" s="433"/>
      <c r="L59" s="434"/>
      <c r="M59" s="434"/>
      <c r="N59" s="447" t="str">
        <f t="shared" si="2"/>
        <v>0</v>
      </c>
      <c r="O59" s="434"/>
      <c r="P59" s="440">
        <f t="shared" si="3"/>
        <v>0</v>
      </c>
      <c r="Q59" s="434"/>
      <c r="R59" s="434"/>
    </row>
    <row r="60" spans="1:18" s="435" customFormat="1" ht="15.75" customHeight="1">
      <c r="A60" s="433"/>
      <c r="B60" s="827" t="s">
        <v>832</v>
      </c>
      <c r="C60" s="828"/>
      <c r="D60" s="828"/>
      <c r="E60" s="828"/>
      <c r="F60" s="828"/>
      <c r="G60" s="828"/>
      <c r="H60" s="448" t="b">
        <v>0</v>
      </c>
      <c r="I60" s="433"/>
      <c r="J60" s="433"/>
      <c r="K60" s="433"/>
      <c r="L60" s="434"/>
      <c r="M60" s="434"/>
      <c r="N60" s="447" t="str">
        <f t="shared" si="2"/>
        <v>0</v>
      </c>
      <c r="O60" s="434"/>
      <c r="P60" s="440">
        <f t="shared" si="3"/>
        <v>0</v>
      </c>
      <c r="Q60" s="434"/>
      <c r="R60" s="434"/>
    </row>
    <row r="61" spans="1:18" s="435" customFormat="1" ht="15.75" customHeight="1">
      <c r="A61" s="433"/>
      <c r="B61" s="827" t="s">
        <v>833</v>
      </c>
      <c r="C61" s="828"/>
      <c r="D61" s="828"/>
      <c r="E61" s="828"/>
      <c r="F61" s="828"/>
      <c r="G61" s="828"/>
      <c r="H61" s="448" t="b">
        <v>0</v>
      </c>
      <c r="I61" s="433"/>
      <c r="J61" s="433"/>
      <c r="K61" s="433"/>
      <c r="L61" s="434"/>
      <c r="M61" s="434"/>
      <c r="N61" s="447" t="str">
        <f t="shared" si="2"/>
        <v>0</v>
      </c>
      <c r="O61" s="434"/>
      <c r="P61" s="440">
        <f t="shared" si="3"/>
        <v>0</v>
      </c>
      <c r="Q61" s="434"/>
      <c r="R61" s="434"/>
    </row>
    <row r="62" spans="1:18" s="435" customFormat="1" ht="15.75" customHeight="1">
      <c r="A62" s="433"/>
      <c r="B62" s="827" t="s">
        <v>834</v>
      </c>
      <c r="C62" s="828"/>
      <c r="D62" s="828"/>
      <c r="E62" s="828"/>
      <c r="F62" s="828"/>
      <c r="G62" s="828"/>
      <c r="H62" s="448" t="b">
        <v>0</v>
      </c>
      <c r="I62" s="433"/>
      <c r="J62" s="433"/>
      <c r="K62" s="433"/>
      <c r="L62" s="434"/>
      <c r="M62" s="434"/>
      <c r="N62" s="447" t="str">
        <f t="shared" si="2"/>
        <v>0</v>
      </c>
      <c r="O62" s="434"/>
      <c r="P62" s="440">
        <f t="shared" si="3"/>
        <v>0</v>
      </c>
      <c r="Q62" s="434"/>
      <c r="R62" s="434"/>
    </row>
    <row r="63" spans="1:18" s="435" customFormat="1" ht="15.75" customHeight="1">
      <c r="A63" s="433"/>
      <c r="B63" s="827" t="s">
        <v>835</v>
      </c>
      <c r="C63" s="828"/>
      <c r="D63" s="828"/>
      <c r="E63" s="828"/>
      <c r="F63" s="828"/>
      <c r="G63" s="828"/>
      <c r="H63" s="448" t="b">
        <v>0</v>
      </c>
      <c r="I63" s="433"/>
      <c r="J63" s="433"/>
      <c r="K63" s="433"/>
      <c r="L63" s="434"/>
      <c r="M63" s="434"/>
      <c r="N63" s="447" t="str">
        <f t="shared" si="2"/>
        <v>0</v>
      </c>
      <c r="O63" s="434"/>
      <c r="P63" s="440">
        <f t="shared" si="3"/>
        <v>0</v>
      </c>
      <c r="Q63" s="434"/>
      <c r="R63" s="434"/>
    </row>
    <row r="64" spans="1:18" s="435" customFormat="1" ht="15.75" customHeight="1">
      <c r="A64" s="433"/>
      <c r="B64" s="837" t="s">
        <v>388</v>
      </c>
      <c r="C64" s="838"/>
      <c r="D64" s="838"/>
      <c r="E64" s="838"/>
      <c r="F64" s="838"/>
      <c r="G64" s="838"/>
      <c r="H64" s="449" t="s">
        <v>836</v>
      </c>
      <c r="I64" s="444"/>
      <c r="J64" s="444"/>
      <c r="K64" s="444"/>
      <c r="L64" s="434"/>
      <c r="M64" s="434"/>
      <c r="N64" s="434"/>
      <c r="O64" s="434"/>
      <c r="P64" s="434"/>
      <c r="Q64" s="434"/>
      <c r="R64" s="434"/>
    </row>
    <row r="65" spans="1:18" s="435" customFormat="1" ht="12" customHeight="1">
      <c r="H65" s="450"/>
      <c r="L65" s="434"/>
      <c r="M65" s="434"/>
      <c r="N65" s="434"/>
      <c r="O65" s="434"/>
      <c r="P65" s="434"/>
      <c r="Q65" s="434"/>
      <c r="R65" s="434"/>
    </row>
    <row r="66" spans="1:18" ht="20.100000000000001" customHeight="1"/>
    <row r="67" spans="1:18" ht="30" customHeight="1">
      <c r="A67" s="683" t="s">
        <v>837</v>
      </c>
      <c r="B67" s="683"/>
      <c r="C67" s="683"/>
      <c r="D67" s="683"/>
      <c r="E67" s="683"/>
      <c r="F67" s="683"/>
      <c r="G67" s="683"/>
      <c r="H67" s="683"/>
      <c r="I67" s="683"/>
      <c r="J67" s="683"/>
      <c r="K67" s="683"/>
      <c r="L67" s="366"/>
      <c r="M67" s="366"/>
      <c r="N67" s="84"/>
      <c r="O67" s="72"/>
    </row>
    <row r="68" spans="1:18" ht="18" customHeight="1">
      <c r="A68" s="116"/>
      <c r="B68" s="116"/>
      <c r="C68" s="116"/>
      <c r="D68" s="116"/>
      <c r="I68" s="116"/>
      <c r="J68" s="116"/>
      <c r="K68" s="116"/>
    </row>
    <row r="69" spans="1:18" ht="19.5" customHeight="1">
      <c r="A69" s="116"/>
      <c r="B69" s="116"/>
      <c r="C69" s="116"/>
      <c r="D69" s="116"/>
      <c r="E69" s="839" t="s">
        <v>838</v>
      </c>
      <c r="F69" s="839"/>
      <c r="G69" s="839"/>
      <c r="H69" s="839"/>
      <c r="I69" s="116"/>
      <c r="J69" s="116"/>
      <c r="K69" s="116"/>
    </row>
    <row r="70" spans="1:18" s="455" customFormat="1" ht="27" customHeight="1">
      <c r="A70" s="451"/>
      <c r="B70" s="452" t="str">
        <f>IF(AND(F70&gt;0,F70&lt;3000),"Indicare il valore in euro su base annua","")</f>
        <v/>
      </c>
      <c r="C70" s="451"/>
      <c r="D70" s="451"/>
      <c r="E70" s="840" t="s">
        <v>839</v>
      </c>
      <c r="F70" s="453"/>
      <c r="G70" s="94" t="s">
        <v>840</v>
      </c>
      <c r="H70" s="454"/>
      <c r="I70" s="451"/>
      <c r="J70" s="451"/>
      <c r="K70" s="451"/>
      <c r="O70" s="451"/>
      <c r="P70" s="456"/>
    </row>
    <row r="71" spans="1:18" s="455" customFormat="1" ht="27" customHeight="1">
      <c r="A71" s="451"/>
      <c r="B71" s="452" t="str">
        <f t="shared" ref="B71:B74" si="4">IF(AND(F71&gt;0,F71&lt;3000),"Indicare il valore in euro su base annua","")</f>
        <v/>
      </c>
      <c r="C71" s="451"/>
      <c r="D71" s="451"/>
      <c r="E71" s="840"/>
      <c r="F71" s="453"/>
      <c r="G71" s="94" t="s">
        <v>841</v>
      </c>
      <c r="H71" s="454"/>
      <c r="I71" s="451"/>
      <c r="J71" s="451"/>
      <c r="K71" s="451"/>
      <c r="O71" s="451"/>
      <c r="P71" s="456"/>
    </row>
    <row r="72" spans="1:18" s="455" customFormat="1" ht="27" customHeight="1">
      <c r="A72" s="451"/>
      <c r="B72" s="452" t="str">
        <f t="shared" si="4"/>
        <v/>
      </c>
      <c r="C72" s="451"/>
      <c r="D72" s="451"/>
      <c r="E72" s="840"/>
      <c r="F72" s="453"/>
      <c r="G72" s="94" t="s">
        <v>842</v>
      </c>
      <c r="H72" s="454"/>
      <c r="I72" s="451"/>
      <c r="J72" s="451"/>
      <c r="K72" s="451"/>
      <c r="O72" s="451"/>
      <c r="P72" s="456"/>
    </row>
    <row r="73" spans="1:18" s="116" customFormat="1" ht="19.5" customHeight="1">
      <c r="B73" s="457"/>
      <c r="L73" s="112"/>
      <c r="M73" s="112"/>
      <c r="N73" s="112"/>
      <c r="Q73" s="112"/>
      <c r="R73" s="112"/>
    </row>
    <row r="74" spans="1:18" ht="20.100000000000001" customHeight="1">
      <c r="A74" s="116"/>
      <c r="B74" s="452" t="str">
        <f t="shared" si="4"/>
        <v/>
      </c>
      <c r="C74" s="116"/>
      <c r="D74" s="116"/>
      <c r="E74" s="458" t="s">
        <v>843</v>
      </c>
      <c r="F74" s="453"/>
      <c r="G74" s="116"/>
      <c r="H74" s="116"/>
      <c r="I74" s="116"/>
      <c r="J74" s="116"/>
      <c r="K74" s="116"/>
      <c r="P74" s="459"/>
    </row>
    <row r="75" spans="1:18" s="116" customFormat="1" ht="19.5" customHeight="1">
      <c r="L75" s="112"/>
      <c r="M75" s="112"/>
      <c r="N75" s="112"/>
      <c r="Q75" s="112"/>
      <c r="R75" s="112"/>
    </row>
    <row r="76" spans="1:18" s="116" customFormat="1" ht="30" customHeight="1">
      <c r="A76" s="683" t="s">
        <v>844</v>
      </c>
      <c r="B76" s="683"/>
      <c r="C76" s="683"/>
      <c r="D76" s="683"/>
      <c r="E76" s="683"/>
      <c r="F76" s="683"/>
      <c r="G76" s="683"/>
      <c r="H76" s="683"/>
      <c r="I76" s="683"/>
      <c r="J76" s="683"/>
      <c r="K76" s="683"/>
      <c r="L76" s="366"/>
      <c r="M76" s="366"/>
      <c r="N76" s="84"/>
      <c r="O76" s="72"/>
      <c r="Q76" s="112"/>
      <c r="R76" s="112"/>
    </row>
    <row r="77" spans="1:18" s="116" customFormat="1" ht="20.100000000000001" customHeight="1">
      <c r="F77" s="416" t="s">
        <v>845</v>
      </c>
      <c r="L77" s="112"/>
      <c r="M77" s="112"/>
      <c r="N77" s="112"/>
      <c r="Q77" s="112"/>
      <c r="R77" s="112"/>
    </row>
    <row r="78" spans="1:18" s="116" customFormat="1" ht="20.100000000000001" customHeight="1">
      <c r="E78" s="458"/>
      <c r="F78" s="421"/>
      <c r="L78" s="112"/>
      <c r="M78" s="112"/>
      <c r="N78" s="112"/>
      <c r="P78" s="460"/>
      <c r="Q78" s="112"/>
      <c r="R78" s="112"/>
    </row>
    <row r="79" spans="1:18" s="116" customFormat="1" ht="20.100000000000001" customHeight="1">
      <c r="L79" s="112"/>
      <c r="M79" s="112"/>
      <c r="N79" s="112"/>
      <c r="Q79" s="112"/>
      <c r="R79" s="112"/>
    </row>
    <row r="80" spans="1:18" s="116" customFormat="1" ht="20.100000000000001" customHeight="1">
      <c r="A80" s="683" t="s">
        <v>932</v>
      </c>
      <c r="B80" s="683"/>
      <c r="C80" s="683"/>
      <c r="D80" s="683"/>
      <c r="E80" s="683"/>
      <c r="F80" s="683"/>
      <c r="G80" s="683"/>
      <c r="H80" s="683"/>
      <c r="I80" s="683"/>
      <c r="J80" s="683"/>
      <c r="K80" s="683"/>
      <c r="L80" s="112"/>
      <c r="M80" s="112"/>
      <c r="N80" s="112"/>
      <c r="Q80" s="112"/>
      <c r="R80" s="112"/>
    </row>
    <row r="81" spans="1:18" ht="15">
      <c r="A81" s="825"/>
      <c r="B81" s="825"/>
      <c r="C81" s="825"/>
      <c r="D81" s="825"/>
      <c r="E81" s="825"/>
      <c r="F81" s="825"/>
      <c r="G81" s="825"/>
      <c r="H81" s="192" t="s">
        <v>8</v>
      </c>
      <c r="I81" s="408" t="b">
        <v>0</v>
      </c>
      <c r="J81" s="192" t="s">
        <v>9</v>
      </c>
      <c r="K81" s="408" t="b">
        <v>0</v>
      </c>
      <c r="L81" s="409"/>
      <c r="M81" s="409"/>
      <c r="N81" s="409"/>
      <c r="O81" s="404"/>
    </row>
    <row r="82" spans="1:18" ht="12.75" customHeight="1">
      <c r="A82" s="407"/>
      <c r="B82" s="407"/>
      <c r="C82" s="407"/>
      <c r="D82" s="407"/>
      <c r="E82" s="86"/>
      <c r="F82" s="407"/>
      <c r="G82" s="407"/>
      <c r="H82" s="192"/>
      <c r="I82" s="408" t="b">
        <v>0</v>
      </c>
      <c r="J82" s="461"/>
      <c r="K82" s="408" t="b">
        <v>0</v>
      </c>
      <c r="L82" s="37" t="str">
        <f>IF(I82+K82&gt;1,"scegliere una sola opzione","")</f>
        <v/>
      </c>
      <c r="N82" s="369" t="str">
        <f>IF($I$82=TRUE,"1","0")</f>
        <v>0</v>
      </c>
      <c r="O82" s="369" t="str">
        <f>IF($K$82=TRUE,"1","0")</f>
        <v>0</v>
      </c>
      <c r="P82" s="440">
        <f>N82*1</f>
        <v>0</v>
      </c>
      <c r="Q82" s="410">
        <f>O82*1</f>
        <v>0</v>
      </c>
    </row>
    <row r="83" spans="1:18" s="462" customFormat="1" ht="20.100000000000001" customHeight="1">
      <c r="D83" s="74"/>
      <c r="E83" s="463"/>
      <c r="H83" s="76"/>
      <c r="I83" s="464"/>
      <c r="L83" s="465"/>
      <c r="M83" s="465"/>
      <c r="N83" s="466"/>
      <c r="P83" s="467"/>
      <c r="Q83" s="465"/>
      <c r="R83" s="465"/>
    </row>
    <row r="84" spans="1:18" s="116" customFormat="1" ht="20.100000000000001" customHeight="1">
      <c r="F84" s="468" t="s">
        <v>846</v>
      </c>
      <c r="L84" s="112"/>
      <c r="M84" s="112"/>
      <c r="N84" s="112"/>
      <c r="Q84" s="112"/>
      <c r="R84" s="112"/>
    </row>
    <row r="85" spans="1:18" s="116" customFormat="1" ht="20.100000000000001" customHeight="1">
      <c r="F85" s="453"/>
      <c r="L85" s="112"/>
      <c r="M85" s="112"/>
      <c r="P85" s="469"/>
      <c r="Q85" s="112"/>
      <c r="R85" s="112"/>
    </row>
    <row r="86" spans="1:18" s="116" customFormat="1" ht="20.100000000000001" customHeight="1">
      <c r="L86" s="112"/>
      <c r="M86" s="112"/>
      <c r="N86" s="112"/>
      <c r="Q86" s="112"/>
      <c r="R86" s="112"/>
    </row>
    <row r="87" spans="1:18" s="116" customFormat="1" ht="60.6" customHeight="1">
      <c r="A87" s="836" t="s">
        <v>469</v>
      </c>
      <c r="B87" s="836"/>
      <c r="C87" s="836"/>
      <c r="D87" s="836"/>
      <c r="E87" s="836"/>
      <c r="F87" s="836"/>
      <c r="G87" s="836"/>
      <c r="H87" s="836"/>
      <c r="I87" s="836"/>
      <c r="J87" s="836"/>
      <c r="K87" s="836"/>
      <c r="L87" s="112"/>
      <c r="M87" s="112"/>
      <c r="N87" s="112"/>
      <c r="Q87" s="112"/>
      <c r="R87" s="112"/>
    </row>
    <row r="88" spans="1:18" s="116" customFormat="1" ht="20.100000000000001" hidden="1" customHeight="1">
      <c r="L88" s="112"/>
      <c r="M88" s="112"/>
      <c r="N88" s="112"/>
      <c r="Q88" s="112"/>
      <c r="R88" s="112"/>
    </row>
    <row r="89" spans="1:18" s="116" customFormat="1" ht="20.100000000000001" hidden="1" customHeight="1">
      <c r="L89" s="112"/>
      <c r="M89" s="112"/>
      <c r="N89" s="112"/>
      <c r="Q89" s="112"/>
      <c r="R89" s="112"/>
    </row>
    <row r="90" spans="1:18" s="116" customFormat="1" ht="20.100000000000001" hidden="1" customHeight="1">
      <c r="L90" s="112"/>
      <c r="M90" s="112"/>
      <c r="N90" s="112"/>
      <c r="Q90" s="112"/>
      <c r="R90" s="112"/>
    </row>
    <row r="91" spans="1:18" s="116" customFormat="1" ht="20.100000000000001" hidden="1" customHeight="1">
      <c r="L91" s="112"/>
      <c r="M91" s="112"/>
      <c r="N91" s="112"/>
      <c r="Q91" s="112"/>
      <c r="R91" s="112"/>
    </row>
    <row r="92" spans="1:18" ht="20.100000000000001" hidden="1" customHeight="1">
      <c r="A92" s="116"/>
      <c r="B92" s="116"/>
      <c r="C92" s="116"/>
      <c r="D92" s="116"/>
      <c r="E92" s="116"/>
      <c r="F92" s="116"/>
      <c r="G92" s="116"/>
      <c r="H92" s="116"/>
      <c r="I92" s="116"/>
      <c r="J92" s="116"/>
      <c r="K92" s="116"/>
    </row>
    <row r="93" spans="1:18" ht="20.100000000000001" hidden="1" customHeight="1">
      <c r="A93" s="116"/>
      <c r="B93" s="116"/>
      <c r="C93" s="116"/>
      <c r="D93" s="116"/>
      <c r="E93" s="116"/>
      <c r="F93" s="116"/>
      <c r="G93" s="116"/>
      <c r="H93" s="116"/>
      <c r="I93" s="116"/>
      <c r="J93" s="116"/>
      <c r="K93" s="116"/>
    </row>
    <row r="94" spans="1:18" ht="20.100000000000001" hidden="1" customHeight="1">
      <c r="A94" s="116"/>
      <c r="B94" s="116"/>
      <c r="C94" s="116"/>
      <c r="D94" s="116"/>
      <c r="E94" s="116"/>
      <c r="F94" s="116"/>
      <c r="G94" s="116"/>
      <c r="H94" s="116"/>
      <c r="I94" s="116"/>
      <c r="J94" s="116"/>
      <c r="K94" s="116"/>
    </row>
    <row r="95" spans="1:18" ht="20.100000000000001" hidden="1" customHeight="1">
      <c r="A95" s="116"/>
      <c r="B95" s="116"/>
      <c r="C95" s="116"/>
      <c r="D95" s="116"/>
      <c r="E95" s="116"/>
      <c r="F95" s="116"/>
      <c r="G95" s="116"/>
      <c r="H95" s="116"/>
      <c r="I95" s="116"/>
      <c r="J95" s="116"/>
      <c r="K95" s="116"/>
    </row>
    <row r="96" spans="1:18" ht="20.100000000000001" hidden="1" customHeight="1">
      <c r="A96" s="116"/>
      <c r="B96" s="116"/>
      <c r="C96" s="116"/>
      <c r="D96" s="116"/>
      <c r="E96" s="116"/>
      <c r="F96" s="116"/>
      <c r="G96" s="116"/>
      <c r="H96" s="116"/>
      <c r="I96" s="116"/>
      <c r="J96" s="116"/>
      <c r="K96" s="116"/>
    </row>
    <row r="97" spans="1:11" ht="20.100000000000001" hidden="1" customHeight="1">
      <c r="A97" s="116"/>
      <c r="B97" s="116"/>
      <c r="C97" s="116"/>
      <c r="D97" s="116"/>
      <c r="E97" s="116"/>
      <c r="F97" s="116"/>
      <c r="G97" s="116"/>
      <c r="H97" s="116"/>
      <c r="I97" s="116"/>
      <c r="J97" s="116"/>
      <c r="K97" s="116"/>
    </row>
    <row r="98" spans="1:11" ht="20.100000000000001" hidden="1" customHeight="1">
      <c r="A98" s="116"/>
      <c r="B98" s="116"/>
      <c r="C98" s="116"/>
      <c r="D98" s="116"/>
      <c r="E98" s="116"/>
      <c r="F98" s="116"/>
      <c r="G98" s="116"/>
      <c r="H98" s="116"/>
      <c r="I98" s="116"/>
      <c r="J98" s="116"/>
      <c r="K98" s="116"/>
    </row>
    <row r="99" spans="1:11" ht="20.100000000000001" hidden="1" customHeight="1">
      <c r="A99" s="116"/>
      <c r="B99" s="116"/>
      <c r="C99" s="116"/>
      <c r="D99" s="116"/>
      <c r="E99" s="116"/>
      <c r="F99" s="116"/>
      <c r="G99" s="116"/>
      <c r="H99" s="116"/>
      <c r="I99" s="116"/>
      <c r="J99" s="116"/>
      <c r="K99" s="116"/>
    </row>
    <row r="100" spans="1:11" ht="20.100000000000001" hidden="1" customHeight="1">
      <c r="A100" s="116"/>
      <c r="B100" s="116"/>
      <c r="C100" s="116"/>
      <c r="D100" s="116"/>
      <c r="E100" s="116"/>
      <c r="F100" s="116"/>
      <c r="G100" s="116"/>
      <c r="H100" s="116"/>
      <c r="I100" s="116"/>
      <c r="J100" s="116"/>
      <c r="K100" s="116"/>
    </row>
    <row r="101" spans="1:11" ht="20.100000000000001" hidden="1" customHeight="1">
      <c r="A101" s="116"/>
      <c r="B101" s="116"/>
      <c r="C101" s="116"/>
      <c r="D101" s="116"/>
      <c r="E101" s="116"/>
      <c r="F101" s="116"/>
      <c r="G101" s="116"/>
      <c r="H101" s="116"/>
      <c r="I101" s="116"/>
      <c r="J101" s="116"/>
      <c r="K101" s="116"/>
    </row>
    <row r="102" spans="1:11" ht="20.100000000000001" hidden="1" customHeight="1">
      <c r="A102" s="116"/>
      <c r="B102" s="116"/>
      <c r="C102" s="116"/>
      <c r="D102" s="116"/>
      <c r="E102" s="116"/>
      <c r="F102" s="116"/>
      <c r="G102" s="116"/>
      <c r="H102" s="116"/>
      <c r="I102" s="116"/>
      <c r="J102" s="116"/>
      <c r="K102" s="116"/>
    </row>
    <row r="103" spans="1:11" ht="20.100000000000001" hidden="1" customHeight="1">
      <c r="A103" s="116"/>
      <c r="B103" s="116"/>
      <c r="C103" s="116"/>
      <c r="D103" s="116"/>
      <c r="E103" s="116"/>
      <c r="F103" s="116"/>
      <c r="G103" s="116"/>
      <c r="H103" s="116"/>
      <c r="I103" s="116"/>
      <c r="J103" s="116"/>
      <c r="K103" s="116"/>
    </row>
    <row r="104" spans="1:11" ht="20.100000000000001" hidden="1" customHeight="1">
      <c r="A104" s="116"/>
      <c r="B104" s="116"/>
      <c r="C104" s="116"/>
      <c r="D104" s="116"/>
      <c r="E104" s="116"/>
      <c r="F104" s="116"/>
      <c r="G104" s="116"/>
      <c r="H104" s="116"/>
      <c r="I104" s="116"/>
      <c r="J104" s="116"/>
      <c r="K104" s="116"/>
    </row>
    <row r="105" spans="1:11" ht="20.100000000000001" hidden="1" customHeight="1">
      <c r="A105" s="116"/>
      <c r="B105" s="116"/>
      <c r="C105" s="116"/>
      <c r="D105" s="116"/>
      <c r="E105" s="116"/>
      <c r="F105" s="116"/>
      <c r="G105" s="116"/>
      <c r="H105" s="116"/>
      <c r="I105" s="116"/>
      <c r="J105" s="116"/>
      <c r="K105" s="116"/>
    </row>
    <row r="106" spans="1:11" ht="20.100000000000001" hidden="1" customHeight="1">
      <c r="A106" s="116"/>
      <c r="B106" s="116"/>
      <c r="C106" s="116"/>
      <c r="D106" s="116"/>
      <c r="E106" s="116"/>
      <c r="F106" s="116"/>
      <c r="G106" s="116"/>
      <c r="H106" s="116"/>
      <c r="I106" s="116"/>
      <c r="J106" s="116"/>
      <c r="K106" s="116"/>
    </row>
    <row r="107" spans="1:11" ht="20.100000000000001" hidden="1" customHeight="1">
      <c r="A107" s="116"/>
      <c r="B107" s="116"/>
      <c r="C107" s="116"/>
      <c r="D107" s="116"/>
      <c r="E107" s="116"/>
      <c r="F107" s="116"/>
      <c r="G107" s="116"/>
      <c r="H107" s="116"/>
      <c r="I107" s="116"/>
      <c r="J107" s="116"/>
      <c r="K107" s="116"/>
    </row>
    <row r="108" spans="1:11" ht="20.100000000000001" hidden="1" customHeight="1">
      <c r="A108" s="116"/>
      <c r="B108" s="116"/>
      <c r="C108" s="116"/>
      <c r="D108" s="116"/>
      <c r="E108" s="116"/>
      <c r="F108" s="116"/>
      <c r="G108" s="116"/>
      <c r="H108" s="116"/>
      <c r="I108" s="116"/>
      <c r="J108" s="116"/>
      <c r="K108" s="116"/>
    </row>
    <row r="109" spans="1:11" ht="20.100000000000001" hidden="1" customHeight="1">
      <c r="A109" s="116"/>
      <c r="B109" s="116"/>
      <c r="C109" s="116"/>
      <c r="D109" s="116"/>
      <c r="E109" s="116"/>
      <c r="F109" s="116"/>
      <c r="G109" s="116"/>
      <c r="H109" s="116"/>
      <c r="I109" s="116"/>
      <c r="J109" s="116"/>
      <c r="K109" s="116"/>
    </row>
    <row r="110" spans="1:11" ht="20.100000000000001" hidden="1" customHeight="1">
      <c r="A110" s="116"/>
      <c r="B110" s="116"/>
      <c r="C110" s="116"/>
      <c r="D110" s="116"/>
      <c r="E110" s="116"/>
      <c r="F110" s="116"/>
      <c r="G110" s="116"/>
      <c r="H110" s="116"/>
      <c r="I110" s="116"/>
      <c r="J110" s="116"/>
      <c r="K110" s="116"/>
    </row>
    <row r="111" spans="1:11" ht="20.100000000000001" hidden="1" customHeight="1">
      <c r="A111" s="116"/>
      <c r="B111" s="116"/>
      <c r="C111" s="116"/>
      <c r="D111" s="116"/>
      <c r="E111" s="116"/>
      <c r="F111" s="116"/>
      <c r="G111" s="116"/>
      <c r="H111" s="116"/>
      <c r="I111" s="116"/>
      <c r="J111" s="116"/>
      <c r="K111" s="116"/>
    </row>
    <row r="112" spans="1:11" ht="20.100000000000001" hidden="1" customHeight="1">
      <c r="A112" s="116"/>
      <c r="B112" s="116"/>
      <c r="C112" s="116"/>
      <c r="D112" s="116"/>
      <c r="E112" s="116"/>
      <c r="F112" s="116"/>
      <c r="G112" s="116"/>
      <c r="H112" s="116"/>
      <c r="I112" s="116"/>
      <c r="J112" s="116"/>
      <c r="K112" s="116"/>
    </row>
    <row r="113" spans="1:11" ht="20.100000000000001" hidden="1" customHeight="1">
      <c r="A113" s="116"/>
      <c r="B113" s="116"/>
      <c r="C113" s="116"/>
      <c r="D113" s="116"/>
      <c r="E113" s="116"/>
      <c r="F113" s="116"/>
      <c r="G113" s="116"/>
      <c r="H113" s="116"/>
      <c r="I113" s="116"/>
      <c r="J113" s="116"/>
      <c r="K113" s="116"/>
    </row>
    <row r="114" spans="1:11" ht="20.100000000000001" hidden="1" customHeight="1">
      <c r="A114" s="116"/>
      <c r="B114" s="116"/>
      <c r="C114" s="116"/>
      <c r="D114" s="116"/>
      <c r="E114" s="116"/>
      <c r="F114" s="116"/>
      <c r="G114" s="116"/>
      <c r="H114" s="116"/>
      <c r="I114" s="116"/>
      <c r="J114" s="116"/>
      <c r="K114" s="116"/>
    </row>
    <row r="115" spans="1:11" ht="20.100000000000001" hidden="1" customHeight="1">
      <c r="A115" s="116"/>
      <c r="B115" s="116"/>
      <c r="C115" s="116"/>
      <c r="D115" s="116"/>
      <c r="E115" s="116"/>
      <c r="F115" s="116"/>
      <c r="G115" s="116"/>
      <c r="H115" s="116"/>
      <c r="I115" s="116"/>
      <c r="J115" s="116"/>
      <c r="K115" s="116"/>
    </row>
    <row r="116" spans="1:11" ht="20.100000000000001" hidden="1" customHeight="1">
      <c r="A116" s="116"/>
      <c r="B116" s="116"/>
      <c r="C116" s="116"/>
      <c r="D116" s="116"/>
      <c r="E116" s="116"/>
      <c r="F116" s="116"/>
      <c r="G116" s="116"/>
      <c r="H116" s="116"/>
      <c r="I116" s="116"/>
      <c r="J116" s="116"/>
      <c r="K116" s="116"/>
    </row>
    <row r="117" spans="1:11" ht="20.100000000000001" hidden="1" customHeight="1">
      <c r="A117" s="116"/>
      <c r="B117" s="116"/>
      <c r="C117" s="116"/>
      <c r="D117" s="116"/>
      <c r="E117" s="116"/>
      <c r="F117" s="116"/>
      <c r="G117" s="116"/>
      <c r="H117" s="116"/>
      <c r="I117" s="116"/>
      <c r="J117" s="116"/>
      <c r="K117" s="116"/>
    </row>
    <row r="118" spans="1:11" ht="20.100000000000001" hidden="1" customHeight="1">
      <c r="A118" s="116"/>
      <c r="B118" s="116"/>
      <c r="C118" s="116"/>
      <c r="D118" s="116"/>
      <c r="E118" s="116"/>
      <c r="F118" s="116"/>
      <c r="G118" s="116"/>
      <c r="H118" s="116"/>
      <c r="I118" s="116"/>
      <c r="J118" s="116"/>
      <c r="K118" s="116"/>
    </row>
    <row r="119" spans="1:11" ht="20.100000000000001" hidden="1" customHeight="1">
      <c r="A119" s="116"/>
      <c r="B119" s="116"/>
      <c r="C119" s="116"/>
      <c r="D119" s="116"/>
      <c r="E119" s="116"/>
      <c r="F119" s="116"/>
      <c r="G119" s="116"/>
      <c r="H119" s="116"/>
      <c r="I119" s="116"/>
      <c r="J119" s="116"/>
      <c r="K119" s="116"/>
    </row>
    <row r="120" spans="1:11" ht="20.100000000000001" hidden="1" customHeight="1">
      <c r="A120" s="116"/>
      <c r="B120" s="116"/>
      <c r="C120" s="116"/>
      <c r="D120" s="116"/>
      <c r="E120" s="116"/>
      <c r="F120" s="116"/>
      <c r="G120" s="116"/>
      <c r="H120" s="116"/>
      <c r="I120" s="116"/>
      <c r="J120" s="116"/>
      <c r="K120" s="116"/>
    </row>
    <row r="121" spans="1:11" ht="20.100000000000001" hidden="1" customHeight="1">
      <c r="A121" s="116"/>
      <c r="B121" s="116"/>
      <c r="C121" s="116"/>
      <c r="D121" s="116"/>
      <c r="E121" s="116"/>
      <c r="F121" s="116"/>
      <c r="G121" s="116"/>
      <c r="H121" s="116"/>
      <c r="I121" s="116"/>
      <c r="J121" s="116"/>
      <c r="K121" s="116"/>
    </row>
    <row r="122" spans="1:11" ht="20.100000000000001" hidden="1" customHeight="1">
      <c r="A122" s="116"/>
      <c r="B122" s="116"/>
      <c r="C122" s="116"/>
      <c r="D122" s="116"/>
      <c r="E122" s="116"/>
      <c r="F122" s="116"/>
      <c r="G122" s="116"/>
      <c r="H122" s="116"/>
      <c r="I122" s="116"/>
      <c r="J122" s="116"/>
      <c r="K122" s="116"/>
    </row>
    <row r="123" spans="1:11" ht="20.100000000000001" hidden="1" customHeight="1">
      <c r="A123" s="116"/>
      <c r="B123" s="116"/>
      <c r="C123" s="116"/>
      <c r="D123" s="116"/>
      <c r="E123" s="116"/>
      <c r="F123" s="116"/>
      <c r="G123" s="116"/>
      <c r="H123" s="116"/>
      <c r="I123" s="116"/>
      <c r="J123" s="116"/>
      <c r="K123" s="116"/>
    </row>
    <row r="124" spans="1:11" ht="20.100000000000001" hidden="1" customHeight="1">
      <c r="A124" s="116"/>
      <c r="B124" s="116"/>
      <c r="C124" s="116"/>
      <c r="D124" s="116"/>
      <c r="E124" s="116"/>
      <c r="F124" s="116"/>
      <c r="G124" s="116"/>
      <c r="H124" s="116"/>
      <c r="I124" s="116"/>
      <c r="J124" s="116"/>
      <c r="K124" s="116"/>
    </row>
    <row r="125" spans="1:11" ht="20.100000000000001" hidden="1" customHeight="1">
      <c r="A125" s="116"/>
      <c r="B125" s="116"/>
      <c r="C125" s="116"/>
      <c r="D125" s="116"/>
      <c r="E125" s="116"/>
      <c r="F125" s="116"/>
      <c r="G125" s="116"/>
      <c r="H125" s="116"/>
      <c r="I125" s="116"/>
      <c r="J125" s="116"/>
      <c r="K125" s="116"/>
    </row>
    <row r="126" spans="1:11" ht="20.100000000000001" hidden="1" customHeight="1">
      <c r="A126" s="116"/>
      <c r="B126" s="116"/>
      <c r="C126" s="116"/>
      <c r="D126" s="116"/>
      <c r="E126" s="116"/>
      <c r="F126" s="116"/>
      <c r="G126" s="116"/>
      <c r="H126" s="116"/>
      <c r="I126" s="116"/>
      <c r="J126" s="116"/>
      <c r="K126" s="116"/>
    </row>
    <row r="127" spans="1:11" ht="20.100000000000001" hidden="1" customHeight="1">
      <c r="A127" s="116"/>
      <c r="B127" s="116"/>
      <c r="C127" s="116"/>
      <c r="D127" s="116"/>
      <c r="E127" s="116"/>
      <c r="F127" s="116"/>
      <c r="G127" s="116"/>
      <c r="H127" s="116"/>
      <c r="I127" s="116"/>
      <c r="J127" s="116"/>
      <c r="K127" s="116"/>
    </row>
    <row r="128" spans="1:11" ht="20.100000000000001" hidden="1" customHeight="1">
      <c r="A128" s="116"/>
      <c r="B128" s="116"/>
      <c r="C128" s="116"/>
      <c r="D128" s="116"/>
      <c r="E128" s="116"/>
      <c r="F128" s="116"/>
      <c r="G128" s="116"/>
      <c r="H128" s="116"/>
      <c r="I128" s="116"/>
      <c r="J128" s="116"/>
      <c r="K128" s="116"/>
    </row>
    <row r="129" spans="1:11" ht="20.100000000000001" hidden="1" customHeight="1">
      <c r="A129" s="116"/>
      <c r="B129" s="116"/>
      <c r="C129" s="116"/>
      <c r="D129" s="116"/>
      <c r="E129" s="116"/>
      <c r="F129" s="116"/>
      <c r="G129" s="116"/>
      <c r="H129" s="116"/>
      <c r="I129" s="116"/>
      <c r="J129" s="116"/>
      <c r="K129" s="116"/>
    </row>
    <row r="130" spans="1:11" ht="20.100000000000001" hidden="1" customHeight="1">
      <c r="A130" s="116"/>
      <c r="B130" s="116"/>
      <c r="C130" s="116"/>
      <c r="D130" s="116"/>
      <c r="E130" s="116"/>
      <c r="F130" s="116"/>
      <c r="G130" s="116"/>
      <c r="H130" s="116"/>
      <c r="I130" s="116"/>
      <c r="J130" s="116"/>
      <c r="K130" s="116"/>
    </row>
    <row r="131" spans="1:11" ht="20.100000000000001" hidden="1" customHeight="1">
      <c r="A131" s="116"/>
      <c r="B131" s="116"/>
      <c r="C131" s="116"/>
      <c r="D131" s="116"/>
      <c r="E131" s="116"/>
      <c r="F131" s="116"/>
      <c r="G131" s="116"/>
      <c r="H131" s="116"/>
      <c r="I131" s="116"/>
      <c r="J131" s="116"/>
      <c r="K131" s="116"/>
    </row>
    <row r="132" spans="1:11" ht="20.100000000000001" hidden="1" customHeight="1">
      <c r="A132" s="116"/>
      <c r="B132" s="116"/>
      <c r="C132" s="116"/>
      <c r="D132" s="116"/>
      <c r="E132" s="116"/>
      <c r="F132" s="116"/>
      <c r="G132" s="116"/>
      <c r="H132" s="116"/>
      <c r="I132" s="116"/>
      <c r="J132" s="116"/>
      <c r="K132" s="116"/>
    </row>
    <row r="133" spans="1:11" ht="20.100000000000001" hidden="1" customHeight="1">
      <c r="A133" s="116"/>
      <c r="B133" s="116"/>
      <c r="C133" s="116"/>
      <c r="D133" s="116"/>
      <c r="E133" s="116"/>
      <c r="F133" s="116"/>
      <c r="G133" s="116"/>
      <c r="H133" s="116"/>
      <c r="I133" s="116"/>
      <c r="J133" s="116"/>
      <c r="K133" s="116"/>
    </row>
    <row r="134" spans="1:11" ht="20.100000000000001" hidden="1" customHeight="1">
      <c r="A134" s="116"/>
      <c r="B134" s="116"/>
      <c r="C134" s="116"/>
      <c r="D134" s="116"/>
      <c r="E134" s="116"/>
      <c r="F134" s="116"/>
      <c r="G134" s="116"/>
      <c r="H134" s="116"/>
      <c r="I134" s="116"/>
      <c r="J134" s="116"/>
      <c r="K134" s="116"/>
    </row>
    <row r="135" spans="1:11" ht="20.100000000000001" hidden="1" customHeight="1">
      <c r="A135" s="116"/>
      <c r="B135" s="116"/>
      <c r="C135" s="116"/>
      <c r="D135" s="116"/>
      <c r="E135" s="116"/>
      <c r="F135" s="116"/>
      <c r="G135" s="116"/>
      <c r="H135" s="116"/>
      <c r="I135" s="116"/>
      <c r="J135" s="116"/>
      <c r="K135" s="116"/>
    </row>
    <row r="136" spans="1:11" ht="20.100000000000001" hidden="1" customHeight="1">
      <c r="A136" s="116"/>
      <c r="B136" s="116"/>
      <c r="C136" s="116"/>
      <c r="D136" s="116"/>
      <c r="E136" s="116"/>
      <c r="F136" s="116"/>
      <c r="G136" s="116"/>
      <c r="H136" s="116"/>
      <c r="I136" s="116"/>
      <c r="J136" s="116"/>
      <c r="K136" s="116"/>
    </row>
    <row r="137" spans="1:11" ht="20.100000000000001" hidden="1" customHeight="1">
      <c r="A137" s="116"/>
      <c r="B137" s="116"/>
      <c r="C137" s="116"/>
      <c r="D137" s="116"/>
      <c r="E137" s="116"/>
      <c r="F137" s="116"/>
      <c r="G137" s="116"/>
      <c r="H137" s="116"/>
      <c r="I137" s="116"/>
      <c r="J137" s="116"/>
      <c r="K137" s="116"/>
    </row>
    <row r="138" spans="1:11" ht="20.100000000000001" hidden="1" customHeight="1">
      <c r="A138" s="116"/>
      <c r="B138" s="116"/>
      <c r="C138" s="116"/>
      <c r="D138" s="116"/>
      <c r="E138" s="116"/>
      <c r="F138" s="116"/>
      <c r="G138" s="116"/>
      <c r="H138" s="116"/>
      <c r="I138" s="116"/>
      <c r="J138" s="116"/>
      <c r="K138" s="116"/>
    </row>
    <row r="139" spans="1:11" ht="20.100000000000001" hidden="1" customHeight="1">
      <c r="A139" s="116"/>
      <c r="B139" s="116"/>
      <c r="C139" s="116"/>
      <c r="D139" s="116"/>
      <c r="E139" s="116"/>
      <c r="F139" s="116"/>
      <c r="G139" s="116"/>
      <c r="H139" s="116"/>
      <c r="I139" s="116"/>
      <c r="J139" s="116"/>
      <c r="K139" s="116"/>
    </row>
    <row r="140" spans="1:11" ht="20.100000000000001" hidden="1" customHeight="1">
      <c r="A140" s="116"/>
      <c r="B140" s="116"/>
      <c r="C140" s="116"/>
      <c r="D140" s="116"/>
      <c r="E140" s="116"/>
      <c r="F140" s="116"/>
      <c r="G140" s="116"/>
      <c r="H140" s="116"/>
      <c r="I140" s="116"/>
      <c r="J140" s="116"/>
      <c r="K140" s="116"/>
    </row>
    <row r="141" spans="1:11" ht="20.100000000000001" hidden="1" customHeight="1">
      <c r="A141" s="116"/>
      <c r="B141" s="116"/>
      <c r="C141" s="116"/>
      <c r="D141" s="116"/>
      <c r="E141" s="116"/>
      <c r="F141" s="116"/>
      <c r="G141" s="116"/>
      <c r="H141" s="116"/>
      <c r="I141" s="116"/>
      <c r="J141" s="116"/>
      <c r="K141" s="116"/>
    </row>
    <row r="142" spans="1:11" ht="20.100000000000001" hidden="1" customHeight="1">
      <c r="A142" s="116"/>
      <c r="B142" s="116"/>
      <c r="C142" s="116"/>
      <c r="D142" s="116"/>
      <c r="E142" s="116"/>
      <c r="F142" s="116"/>
      <c r="G142" s="116"/>
      <c r="H142" s="116"/>
      <c r="I142" s="116"/>
      <c r="J142" s="116"/>
      <c r="K142" s="116"/>
    </row>
    <row r="143" spans="1:11" ht="20.100000000000001" hidden="1" customHeight="1">
      <c r="A143" s="116"/>
      <c r="B143" s="116"/>
      <c r="C143" s="116"/>
      <c r="D143" s="116"/>
      <c r="E143" s="116"/>
      <c r="F143" s="116"/>
      <c r="G143" s="116"/>
      <c r="H143" s="116"/>
      <c r="I143" s="116"/>
      <c r="J143" s="116"/>
      <c r="K143" s="116"/>
    </row>
    <row r="144" spans="1:11" ht="20.100000000000001" hidden="1" customHeight="1">
      <c r="A144" s="116"/>
      <c r="B144" s="116"/>
      <c r="C144" s="116"/>
      <c r="D144" s="116"/>
      <c r="E144" s="116"/>
      <c r="F144" s="116"/>
      <c r="G144" s="116"/>
      <c r="H144" s="116"/>
      <c r="I144" s="116"/>
      <c r="J144" s="116"/>
      <c r="K144" s="116"/>
    </row>
    <row r="145" spans="1:11" ht="20.100000000000001" hidden="1" customHeight="1">
      <c r="A145" s="116"/>
      <c r="B145" s="116"/>
      <c r="C145" s="116"/>
      <c r="D145" s="116"/>
      <c r="E145" s="116"/>
      <c r="F145" s="116"/>
      <c r="G145" s="116"/>
      <c r="H145" s="116"/>
      <c r="I145" s="116"/>
      <c r="J145" s="116"/>
      <c r="K145" s="116"/>
    </row>
    <row r="146" spans="1:11" ht="20.100000000000001" hidden="1" customHeight="1">
      <c r="A146" s="116"/>
      <c r="B146" s="116"/>
      <c r="C146" s="116"/>
      <c r="D146" s="116"/>
      <c r="E146" s="116"/>
      <c r="F146" s="116"/>
      <c r="G146" s="116"/>
      <c r="H146" s="116"/>
      <c r="I146" s="116"/>
      <c r="J146" s="116"/>
      <c r="K146" s="116"/>
    </row>
    <row r="147" spans="1:11" ht="20.100000000000001" hidden="1" customHeight="1">
      <c r="A147" s="116"/>
      <c r="B147" s="116"/>
      <c r="C147" s="116"/>
      <c r="D147" s="116"/>
      <c r="E147" s="116"/>
      <c r="F147" s="116"/>
      <c r="G147" s="116"/>
      <c r="H147" s="116"/>
      <c r="I147" s="116"/>
      <c r="J147" s="116"/>
      <c r="K147" s="116"/>
    </row>
    <row r="148" spans="1:11" ht="20.100000000000001" hidden="1" customHeight="1">
      <c r="A148" s="116"/>
      <c r="B148" s="116"/>
      <c r="C148" s="116"/>
      <c r="D148" s="116"/>
      <c r="E148" s="116"/>
      <c r="F148" s="116"/>
      <c r="G148" s="116"/>
      <c r="H148" s="116"/>
      <c r="I148" s="116"/>
      <c r="J148" s="116"/>
      <c r="K148" s="116"/>
    </row>
    <row r="149" spans="1:11" ht="20.100000000000001" hidden="1" customHeight="1">
      <c r="A149" s="116"/>
      <c r="B149" s="116"/>
      <c r="C149" s="116"/>
      <c r="D149" s="116"/>
      <c r="E149" s="116"/>
      <c r="F149" s="116"/>
      <c r="G149" s="116"/>
      <c r="H149" s="116"/>
      <c r="I149" s="116"/>
      <c r="J149" s="116"/>
      <c r="K149" s="116"/>
    </row>
    <row r="150" spans="1:11" ht="20.100000000000001" hidden="1" customHeight="1">
      <c r="A150" s="116"/>
      <c r="B150" s="116"/>
      <c r="C150" s="116"/>
      <c r="D150" s="116"/>
      <c r="E150" s="116"/>
      <c r="F150" s="116"/>
      <c r="G150" s="116"/>
      <c r="H150" s="116"/>
      <c r="I150" s="116"/>
      <c r="J150" s="116"/>
      <c r="K150" s="116"/>
    </row>
    <row r="151" spans="1:11" ht="20.100000000000001" hidden="1" customHeight="1">
      <c r="A151" s="116"/>
      <c r="B151" s="116"/>
      <c r="C151" s="116"/>
      <c r="D151" s="116"/>
      <c r="E151" s="116"/>
      <c r="F151" s="116"/>
      <c r="G151" s="116"/>
      <c r="H151" s="116"/>
      <c r="I151" s="116"/>
      <c r="J151" s="116"/>
      <c r="K151" s="116"/>
    </row>
    <row r="152" spans="1:11" ht="20.100000000000001" hidden="1" customHeight="1"/>
    <row r="153" spans="1:11" ht="20.100000000000001" hidden="1" customHeight="1"/>
    <row r="154" spans="1:11" ht="20.100000000000001" hidden="1" customHeight="1"/>
    <row r="155" spans="1:11" ht="20.100000000000001" hidden="1" customHeight="1"/>
    <row r="156" spans="1:11" ht="20.100000000000001" hidden="1" customHeight="1"/>
    <row r="157" spans="1:11" ht="20.100000000000001" hidden="1" customHeight="1"/>
    <row r="158" spans="1:11" ht="20.100000000000001" hidden="1" customHeight="1"/>
    <row r="159" spans="1:11" ht="20.100000000000001" hidden="1" customHeight="1"/>
    <row r="160" spans="1:11" ht="20.100000000000001" hidden="1" customHeight="1"/>
    <row r="161" ht="20.100000000000001" hidden="1" customHeight="1"/>
    <row r="162" ht="20.100000000000001" hidden="1" customHeight="1"/>
    <row r="163" ht="20.100000000000001" hidden="1" customHeight="1"/>
    <row r="164" ht="20.100000000000001" hidden="1" customHeight="1"/>
    <row r="165" ht="20.100000000000001" hidden="1" customHeight="1"/>
    <row r="166" ht="20.100000000000001" hidden="1" customHeight="1"/>
    <row r="167" ht="20.100000000000001" hidden="1" customHeight="1"/>
    <row r="168" ht="20.100000000000001" hidden="1" customHeight="1"/>
    <row r="169" ht="20.100000000000001" hidden="1" customHeight="1"/>
    <row r="170" ht="20.100000000000001" hidden="1" customHeight="1"/>
    <row r="171" ht="20.100000000000001" hidden="1" customHeight="1"/>
    <row r="172" ht="20.100000000000001" hidden="1" customHeight="1"/>
    <row r="173" ht="20.100000000000001" hidden="1" customHeight="1"/>
    <row r="174" ht="20.100000000000001" hidden="1" customHeight="1"/>
    <row r="175" ht="20.100000000000001" hidden="1" customHeight="1"/>
    <row r="176" ht="20.100000000000001" hidden="1" customHeight="1"/>
    <row r="177" ht="20.100000000000001" hidden="1" customHeight="1"/>
    <row r="178" ht="20.100000000000001" hidden="1" customHeight="1"/>
    <row r="179" ht="20.100000000000001" hidden="1" customHeight="1"/>
    <row r="180" ht="20.100000000000001" hidden="1" customHeight="1"/>
    <row r="181" ht="20.100000000000001" hidden="1" customHeight="1"/>
    <row r="182" ht="20.100000000000001" hidden="1" customHeight="1"/>
    <row r="183" ht="20.100000000000001" hidden="1" customHeight="1"/>
    <row r="184" ht="20.100000000000001" hidden="1" customHeight="1"/>
    <row r="185" ht="20.100000000000001" hidden="1" customHeight="1"/>
    <row r="186" ht="20.100000000000001" hidden="1" customHeight="1"/>
    <row r="187" ht="20.100000000000001" hidden="1" customHeight="1"/>
    <row r="188" ht="20.100000000000001" hidden="1" customHeight="1"/>
    <row r="189" ht="20.100000000000001" hidden="1" customHeight="1"/>
    <row r="190" ht="20.100000000000001" hidden="1" customHeight="1"/>
    <row r="191" ht="20.100000000000001" hidden="1" customHeight="1"/>
    <row r="192" ht="20.100000000000001" hidden="1" customHeight="1"/>
    <row r="193" ht="20.100000000000001" hidden="1" customHeight="1"/>
    <row r="194" ht="20.100000000000001" hidden="1" customHeight="1"/>
    <row r="195" ht="20.100000000000001" hidden="1" customHeight="1"/>
    <row r="196" ht="20.100000000000001" hidden="1" customHeight="1"/>
    <row r="197" ht="20.100000000000001" hidden="1" customHeight="1"/>
    <row r="198" ht="20.100000000000001" hidden="1" customHeight="1"/>
    <row r="199" ht="20.100000000000001" hidden="1" customHeight="1"/>
    <row r="200" ht="20.100000000000001" hidden="1" customHeight="1"/>
    <row r="201" ht="20.100000000000001" hidden="1" customHeight="1"/>
    <row r="202" ht="20.100000000000001" hidden="1" customHeight="1"/>
    <row r="203" ht="20.100000000000001" hidden="1" customHeight="1"/>
    <row r="204" ht="20.100000000000001" hidden="1" customHeight="1"/>
    <row r="205" ht="20.100000000000001" hidden="1" customHeight="1"/>
    <row r="206" ht="20.100000000000001" hidden="1" customHeight="1"/>
    <row r="207" ht="20.100000000000001" hidden="1" customHeight="1"/>
    <row r="208" ht="20.100000000000001" hidden="1" customHeight="1"/>
    <row r="209" ht="20.100000000000001" hidden="1" customHeight="1"/>
    <row r="210" ht="20.100000000000001" hidden="1" customHeight="1"/>
    <row r="211" ht="20.100000000000001" hidden="1" customHeight="1"/>
    <row r="212" ht="20.100000000000001" hidden="1" customHeight="1"/>
    <row r="213" ht="20.100000000000001" hidden="1" customHeight="1"/>
    <row r="214" ht="20.100000000000001" hidden="1" customHeight="1"/>
    <row r="215" ht="20.100000000000001" hidden="1" customHeight="1"/>
    <row r="216" ht="20.100000000000001" hidden="1" customHeight="1"/>
    <row r="217" ht="20.100000000000001" hidden="1" customHeight="1"/>
    <row r="218" ht="20.100000000000001" hidden="1" customHeight="1"/>
    <row r="219" ht="20.100000000000001" hidden="1" customHeight="1"/>
    <row r="220" ht="20.100000000000001" hidden="1" customHeight="1"/>
    <row r="221" ht="20.100000000000001" hidden="1" customHeight="1"/>
    <row r="222" ht="20.100000000000001" hidden="1" customHeight="1"/>
    <row r="223" ht="20.100000000000001" hidden="1" customHeight="1"/>
    <row r="224" ht="20.100000000000001" hidden="1" customHeight="1"/>
    <row r="225" ht="20.100000000000001" hidden="1" customHeight="1"/>
    <row r="226" ht="20.100000000000001" hidden="1" customHeight="1"/>
    <row r="227" ht="20.100000000000001" hidden="1" customHeight="1"/>
    <row r="228" ht="20.100000000000001" hidden="1" customHeight="1"/>
    <row r="229" ht="20.100000000000001" hidden="1" customHeight="1"/>
    <row r="230" ht="20.100000000000001" hidden="1" customHeight="1"/>
    <row r="231" ht="20.100000000000001" hidden="1" customHeight="1"/>
    <row r="232" ht="20.100000000000001" hidden="1" customHeight="1"/>
    <row r="233" ht="20.100000000000001" hidden="1" customHeight="1"/>
    <row r="234" ht="20.100000000000001" hidden="1" customHeight="1"/>
    <row r="235" ht="20.100000000000001" hidden="1" customHeight="1"/>
    <row r="236" ht="20.100000000000001" hidden="1" customHeight="1"/>
    <row r="237" ht="20.100000000000001" hidden="1" customHeight="1"/>
    <row r="238" ht="20.100000000000001" hidden="1" customHeight="1"/>
    <row r="239" ht="20.100000000000001" hidden="1" customHeight="1"/>
    <row r="240" ht="20.100000000000001" hidden="1" customHeight="1"/>
    <row r="241" ht="20.100000000000001" hidden="1" customHeight="1"/>
    <row r="242" ht="20.100000000000001" hidden="1" customHeight="1"/>
    <row r="243" ht="20.100000000000001" hidden="1" customHeight="1"/>
    <row r="244" ht="20.100000000000001" hidden="1" customHeight="1"/>
    <row r="245" ht="20.100000000000001" hidden="1" customHeight="1"/>
    <row r="246" ht="20.100000000000001" hidden="1" customHeight="1"/>
    <row r="247" ht="20.100000000000001" hidden="1" customHeight="1"/>
    <row r="248" ht="20.100000000000001" hidden="1" customHeight="1"/>
    <row r="249" ht="20.100000000000001" hidden="1" customHeight="1"/>
    <row r="250" ht="20.100000000000001" hidden="1" customHeight="1"/>
    <row r="251" ht="20.100000000000001" hidden="1" customHeight="1"/>
    <row r="252" ht="20.100000000000001" hidden="1" customHeight="1"/>
    <row r="253" ht="20.100000000000001" hidden="1" customHeight="1"/>
    <row r="254" ht="20.100000000000001" hidden="1" customHeight="1"/>
    <row r="255" ht="20.100000000000001" hidden="1" customHeight="1"/>
    <row r="256" ht="20.100000000000001" hidden="1" customHeight="1"/>
    <row r="257" ht="20.100000000000001" hidden="1" customHeight="1"/>
    <row r="258" ht="20.100000000000001" hidden="1" customHeight="1"/>
    <row r="259" ht="20.100000000000001" hidden="1" customHeight="1"/>
    <row r="260" ht="20.100000000000001" hidden="1" customHeight="1"/>
    <row r="261" ht="20.100000000000001" hidden="1" customHeight="1"/>
    <row r="262" ht="20.100000000000001" hidden="1" customHeight="1"/>
    <row r="263" ht="20.100000000000001" hidden="1" customHeight="1"/>
    <row r="264" ht="20.100000000000001" hidden="1" customHeight="1"/>
    <row r="265" ht="20.100000000000001" hidden="1" customHeight="1"/>
    <row r="266" ht="20.100000000000001" hidden="1" customHeight="1"/>
    <row r="267" ht="20.100000000000001" hidden="1" customHeight="1"/>
    <row r="268" ht="20.100000000000001" hidden="1" customHeight="1"/>
    <row r="269" ht="20.100000000000001" hidden="1" customHeight="1"/>
    <row r="270" ht="20.100000000000001" hidden="1" customHeight="1"/>
    <row r="271" ht="20.100000000000001" hidden="1" customHeight="1"/>
    <row r="272" ht="20.100000000000001" hidden="1" customHeight="1"/>
    <row r="273" ht="20.100000000000001" hidden="1" customHeight="1"/>
    <row r="274" ht="20.100000000000001" hidden="1" customHeight="1"/>
    <row r="275" ht="20.100000000000001" hidden="1" customHeight="1"/>
    <row r="276" ht="20.100000000000001" hidden="1" customHeight="1"/>
    <row r="277" ht="20.100000000000001" hidden="1" customHeight="1"/>
    <row r="278" ht="20.100000000000001" hidden="1" customHeight="1"/>
    <row r="279" ht="20.100000000000001" hidden="1" customHeight="1"/>
    <row r="280" ht="20.100000000000001" hidden="1" customHeight="1"/>
    <row r="281" ht="20.100000000000001" hidden="1" customHeight="1"/>
    <row r="282" ht="20.100000000000001" hidden="1" customHeight="1"/>
    <row r="283" ht="20.100000000000001" hidden="1" customHeight="1"/>
    <row r="284" ht="20.100000000000001" hidden="1" customHeight="1"/>
    <row r="285" ht="20.100000000000001" hidden="1" customHeight="1"/>
    <row r="286" ht="20.100000000000001" hidden="1" customHeight="1"/>
    <row r="287" ht="20.100000000000001" hidden="1" customHeight="1"/>
    <row r="288" ht="20.100000000000001" hidden="1" customHeight="1"/>
    <row r="289" ht="20.100000000000001" hidden="1" customHeight="1"/>
    <row r="290" ht="20.100000000000001" hidden="1" customHeight="1"/>
  </sheetData>
  <sheetProtection algorithmName="SHA-512" hashValue="uCp4tzz+ZqmHsBTONWDPHWXpiluRIXbftkHJ4wqQLZ8yHSylY/1PKu1elSsV4SCrqRwZpslGqg1iYQJNtpfGYg==" saltValue="Kmu6kfecCpNJyKy6oAT2MA==" spinCount="100000" sheet="1" objects="1" scenarios="1"/>
  <mergeCells count="56">
    <mergeCell ref="A81:G81"/>
    <mergeCell ref="A87:K87"/>
    <mergeCell ref="B64:G64"/>
    <mergeCell ref="A67:K67"/>
    <mergeCell ref="E69:H69"/>
    <mergeCell ref="E70:E72"/>
    <mergeCell ref="A76:K76"/>
    <mergeCell ref="A80:K80"/>
    <mergeCell ref="B63:G63"/>
    <mergeCell ref="B52:G52"/>
    <mergeCell ref="B53:G53"/>
    <mergeCell ref="B54:G54"/>
    <mergeCell ref="B55:G55"/>
    <mergeCell ref="B56:G56"/>
    <mergeCell ref="B57:G57"/>
    <mergeCell ref="B58:G58"/>
    <mergeCell ref="B59:G59"/>
    <mergeCell ref="B60:G60"/>
    <mergeCell ref="B61:G61"/>
    <mergeCell ref="B62:G62"/>
    <mergeCell ref="B51:G51"/>
    <mergeCell ref="A29:D29"/>
    <mergeCell ref="G29:H29"/>
    <mergeCell ref="A35:K35"/>
    <mergeCell ref="I37:M38"/>
    <mergeCell ref="A42:L42"/>
    <mergeCell ref="B45:G45"/>
    <mergeCell ref="B46:G46"/>
    <mergeCell ref="B47:G47"/>
    <mergeCell ref="B48:G48"/>
    <mergeCell ref="B49:G49"/>
    <mergeCell ref="B50:G50"/>
    <mergeCell ref="A28:D28"/>
    <mergeCell ref="B14:H14"/>
    <mergeCell ref="B15:H15"/>
    <mergeCell ref="B16:H16"/>
    <mergeCell ref="B17:H17"/>
    <mergeCell ref="B18:H18"/>
    <mergeCell ref="B19:H19"/>
    <mergeCell ref="B20:H20"/>
    <mergeCell ref="B21:H21"/>
    <mergeCell ref="A23:L23"/>
    <mergeCell ref="A26:D26"/>
    <mergeCell ref="A27:D27"/>
    <mergeCell ref="P5:R5"/>
    <mergeCell ref="A12:K12"/>
    <mergeCell ref="A1:L1"/>
    <mergeCell ref="A2:E2"/>
    <mergeCell ref="F2:K2"/>
    <mergeCell ref="A4:E4"/>
    <mergeCell ref="F4:K4"/>
    <mergeCell ref="A6:B6"/>
    <mergeCell ref="C6:E6"/>
    <mergeCell ref="F6:H6"/>
    <mergeCell ref="P6:R6"/>
    <mergeCell ref="A9:G9"/>
  </mergeCells>
  <conditionalFormatting sqref="A31:I33">
    <cfRule type="expression" dxfId="23" priority="2">
      <formula>$F$26+$F$27+$F$28+$F$29&gt;0</formula>
    </cfRule>
  </conditionalFormatting>
  <conditionalFormatting sqref="A84:I85">
    <cfRule type="expression" dxfId="22" priority="1">
      <formula>$P$82=1</formula>
    </cfRule>
  </conditionalFormatting>
  <conditionalFormatting sqref="A42:L64">
    <cfRule type="expression" dxfId="21" priority="4">
      <formula>$N$37="1"</formula>
    </cfRule>
  </conditionalFormatting>
  <conditionalFormatting sqref="A12:M22">
    <cfRule type="expression" dxfId="20" priority="15">
      <formula>$I$9=TRUE</formula>
    </cfRule>
  </conditionalFormatting>
  <conditionalFormatting sqref="E31:E32 E29:F30">
    <cfRule type="expression" dxfId="19" priority="5">
      <formula>$L$22=0</formula>
    </cfRule>
  </conditionalFormatting>
  <conditionalFormatting sqref="E26:F26">
    <cfRule type="expression" dxfId="18" priority="8">
      <formula>$I$22=0</formula>
    </cfRule>
  </conditionalFormatting>
  <conditionalFormatting sqref="E27:F27">
    <cfRule type="expression" dxfId="17" priority="7">
      <formula>$J$22=0</formula>
    </cfRule>
  </conditionalFormatting>
  <conditionalFormatting sqref="E28:F28">
    <cfRule type="expression" dxfId="16" priority="6">
      <formula>$K$22=0</formula>
    </cfRule>
  </conditionalFormatting>
  <conditionalFormatting sqref="F70:F72 F74">
    <cfRule type="expression" dxfId="15" priority="17">
      <formula>#REF!=1</formula>
    </cfRule>
  </conditionalFormatting>
  <conditionalFormatting sqref="F78">
    <cfRule type="expression" dxfId="14" priority="16">
      <formula>#REF!=1</formula>
    </cfRule>
  </conditionalFormatting>
  <conditionalFormatting sqref="I13:I21">
    <cfRule type="expression" dxfId="13" priority="13">
      <formula>AND($O$10="1",$I$22=0)</formula>
    </cfRule>
  </conditionalFormatting>
  <conditionalFormatting sqref="I29">
    <cfRule type="expression" dxfId="12" priority="9">
      <formula>#REF!=1</formula>
    </cfRule>
  </conditionalFormatting>
  <conditionalFormatting sqref="J13:J21">
    <cfRule type="expression" dxfId="11" priority="12">
      <formula>AND($O$10="1",$J$22=0)</formula>
    </cfRule>
  </conditionalFormatting>
  <conditionalFormatting sqref="K13:K21">
    <cfRule type="expression" dxfId="10" priority="11">
      <formula>AND($O$10="1",$K$22=0)</formula>
    </cfRule>
  </conditionalFormatting>
  <conditionalFormatting sqref="L13:L21">
    <cfRule type="expression" dxfId="9" priority="10">
      <formula>AND($O$10="1",$L$22=0)</formula>
    </cfRule>
  </conditionalFormatting>
  <conditionalFormatting sqref="N13:Q13">
    <cfRule type="expression" dxfId="8" priority="14">
      <formula>$I$9=TRUE</formula>
    </cfRule>
  </conditionalFormatting>
  <pageMargins left="0.70866141732283472" right="0.70866141732283472" top="0.74803149606299213" bottom="0.74803149606299213" header="0.31496062992125984" footer="0.31496062992125984"/>
  <pageSetup paperSize="9" scale="6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locked="0" defaultSize="0" autoFill="0" autoLine="0" autoPict="0">
                <anchor moveWithCells="1">
                  <from>
                    <xdr:col>8</xdr:col>
                    <xdr:colOff>314325</xdr:colOff>
                    <xdr:row>13</xdr:row>
                    <xdr:rowOff>28575</xdr:rowOff>
                  </from>
                  <to>
                    <xdr:col>8</xdr:col>
                    <xdr:colOff>561975</xdr:colOff>
                    <xdr:row>13</xdr:row>
                    <xdr:rowOff>238125</xdr:rowOff>
                  </to>
                </anchor>
              </controlPr>
            </control>
          </mc:Choice>
        </mc:AlternateContent>
        <mc:AlternateContent xmlns:mc="http://schemas.openxmlformats.org/markup-compatibility/2006">
          <mc:Choice Requires="x14">
            <control shapeId="2050" r:id="rId5" name="Check Box 2">
              <controlPr locked="0" defaultSize="0" autoFill="0" autoLine="0" autoPict="0">
                <anchor moveWithCells="1">
                  <from>
                    <xdr:col>8</xdr:col>
                    <xdr:colOff>333375</xdr:colOff>
                    <xdr:row>13</xdr:row>
                    <xdr:rowOff>238125</xdr:rowOff>
                  </from>
                  <to>
                    <xdr:col>8</xdr:col>
                    <xdr:colOff>581025</xdr:colOff>
                    <xdr:row>15</xdr:row>
                    <xdr:rowOff>38100</xdr:rowOff>
                  </to>
                </anchor>
              </controlPr>
            </control>
          </mc:Choice>
        </mc:AlternateContent>
        <mc:AlternateContent xmlns:mc="http://schemas.openxmlformats.org/markup-compatibility/2006">
          <mc:Choice Requires="x14">
            <control shapeId="2051" r:id="rId6" name="Check Box 3">
              <controlPr locked="0" defaultSize="0" autoFill="0" autoLine="0" autoPict="0">
                <anchor moveWithCells="1">
                  <from>
                    <xdr:col>8</xdr:col>
                    <xdr:colOff>333375</xdr:colOff>
                    <xdr:row>14</xdr:row>
                    <xdr:rowOff>238125</xdr:rowOff>
                  </from>
                  <to>
                    <xdr:col>8</xdr:col>
                    <xdr:colOff>581025</xdr:colOff>
                    <xdr:row>16</xdr:row>
                    <xdr:rowOff>38100</xdr:rowOff>
                  </to>
                </anchor>
              </controlPr>
            </control>
          </mc:Choice>
        </mc:AlternateContent>
        <mc:AlternateContent xmlns:mc="http://schemas.openxmlformats.org/markup-compatibility/2006">
          <mc:Choice Requires="x14">
            <control shapeId="2052" r:id="rId7" name="Check Box 4">
              <controlPr locked="0" defaultSize="0" autoFill="0" autoLine="0" autoPict="0">
                <anchor moveWithCells="1">
                  <from>
                    <xdr:col>8</xdr:col>
                    <xdr:colOff>333375</xdr:colOff>
                    <xdr:row>15</xdr:row>
                    <xdr:rowOff>238125</xdr:rowOff>
                  </from>
                  <to>
                    <xdr:col>8</xdr:col>
                    <xdr:colOff>581025</xdr:colOff>
                    <xdr:row>17</xdr:row>
                    <xdr:rowOff>38100</xdr:rowOff>
                  </to>
                </anchor>
              </controlPr>
            </control>
          </mc:Choice>
        </mc:AlternateContent>
        <mc:AlternateContent xmlns:mc="http://schemas.openxmlformats.org/markup-compatibility/2006">
          <mc:Choice Requires="x14">
            <control shapeId="2053" r:id="rId8" name="Check Box 5">
              <controlPr locked="0" defaultSize="0" autoFill="0" autoLine="0" autoPict="0">
                <anchor moveWithCells="1">
                  <from>
                    <xdr:col>8</xdr:col>
                    <xdr:colOff>333375</xdr:colOff>
                    <xdr:row>16</xdr:row>
                    <xdr:rowOff>238125</xdr:rowOff>
                  </from>
                  <to>
                    <xdr:col>8</xdr:col>
                    <xdr:colOff>600075</xdr:colOff>
                    <xdr:row>18</xdr:row>
                    <xdr:rowOff>38100</xdr:rowOff>
                  </to>
                </anchor>
              </controlPr>
            </control>
          </mc:Choice>
        </mc:AlternateContent>
        <mc:AlternateContent xmlns:mc="http://schemas.openxmlformats.org/markup-compatibility/2006">
          <mc:Choice Requires="x14">
            <control shapeId="2054" r:id="rId9" name="Check Box 6">
              <controlPr locked="0" defaultSize="0" autoFill="0" autoLine="0" autoPict="0">
                <anchor moveWithCells="1">
                  <from>
                    <xdr:col>8</xdr:col>
                    <xdr:colOff>333375</xdr:colOff>
                    <xdr:row>17</xdr:row>
                    <xdr:rowOff>238125</xdr:rowOff>
                  </from>
                  <to>
                    <xdr:col>8</xdr:col>
                    <xdr:colOff>600075</xdr:colOff>
                    <xdr:row>19</xdr:row>
                    <xdr:rowOff>38100</xdr:rowOff>
                  </to>
                </anchor>
              </controlPr>
            </control>
          </mc:Choice>
        </mc:AlternateContent>
        <mc:AlternateContent xmlns:mc="http://schemas.openxmlformats.org/markup-compatibility/2006">
          <mc:Choice Requires="x14">
            <control shapeId="2055" r:id="rId10" name="Check Box 7">
              <controlPr locked="0" defaultSize="0" autoFill="0" autoLine="0" autoPict="0">
                <anchor moveWithCells="1">
                  <from>
                    <xdr:col>8</xdr:col>
                    <xdr:colOff>342900</xdr:colOff>
                    <xdr:row>18</xdr:row>
                    <xdr:rowOff>238125</xdr:rowOff>
                  </from>
                  <to>
                    <xdr:col>8</xdr:col>
                    <xdr:colOff>600075</xdr:colOff>
                    <xdr:row>20</xdr:row>
                    <xdr:rowOff>28575</xdr:rowOff>
                  </to>
                </anchor>
              </controlPr>
            </control>
          </mc:Choice>
        </mc:AlternateContent>
        <mc:AlternateContent xmlns:mc="http://schemas.openxmlformats.org/markup-compatibility/2006">
          <mc:Choice Requires="x14">
            <control shapeId="2056" r:id="rId11" name="Check Box 8">
              <controlPr locked="0" defaultSize="0" autoFill="0" autoLine="0" autoPict="0">
                <anchor moveWithCells="1">
                  <from>
                    <xdr:col>8</xdr:col>
                    <xdr:colOff>342900</xdr:colOff>
                    <xdr:row>19</xdr:row>
                    <xdr:rowOff>238125</xdr:rowOff>
                  </from>
                  <to>
                    <xdr:col>8</xdr:col>
                    <xdr:colOff>600075</xdr:colOff>
                    <xdr:row>21</xdr:row>
                    <xdr:rowOff>28575</xdr:rowOff>
                  </to>
                </anchor>
              </controlPr>
            </control>
          </mc:Choice>
        </mc:AlternateContent>
        <mc:AlternateContent xmlns:mc="http://schemas.openxmlformats.org/markup-compatibility/2006">
          <mc:Choice Requires="x14">
            <control shapeId="2057" r:id="rId12" name="Check Box 9">
              <controlPr locked="0" defaultSize="0" autoFill="0" autoLine="0" autoPict="0">
                <anchor moveWithCells="1">
                  <from>
                    <xdr:col>9</xdr:col>
                    <xdr:colOff>314325</xdr:colOff>
                    <xdr:row>13</xdr:row>
                    <xdr:rowOff>28575</xdr:rowOff>
                  </from>
                  <to>
                    <xdr:col>9</xdr:col>
                    <xdr:colOff>561975</xdr:colOff>
                    <xdr:row>13</xdr:row>
                    <xdr:rowOff>238125</xdr:rowOff>
                  </to>
                </anchor>
              </controlPr>
            </control>
          </mc:Choice>
        </mc:AlternateContent>
        <mc:AlternateContent xmlns:mc="http://schemas.openxmlformats.org/markup-compatibility/2006">
          <mc:Choice Requires="x14">
            <control shapeId="2058" r:id="rId13" name="Check Box 10">
              <controlPr locked="0" defaultSize="0" autoFill="0" autoLine="0" autoPict="0">
                <anchor moveWithCells="1">
                  <from>
                    <xdr:col>9</xdr:col>
                    <xdr:colOff>333375</xdr:colOff>
                    <xdr:row>13</xdr:row>
                    <xdr:rowOff>238125</xdr:rowOff>
                  </from>
                  <to>
                    <xdr:col>9</xdr:col>
                    <xdr:colOff>581025</xdr:colOff>
                    <xdr:row>15</xdr:row>
                    <xdr:rowOff>38100</xdr:rowOff>
                  </to>
                </anchor>
              </controlPr>
            </control>
          </mc:Choice>
        </mc:AlternateContent>
        <mc:AlternateContent xmlns:mc="http://schemas.openxmlformats.org/markup-compatibility/2006">
          <mc:Choice Requires="x14">
            <control shapeId="2059" r:id="rId14" name="Check Box 11">
              <controlPr locked="0" defaultSize="0" autoFill="0" autoLine="0" autoPict="0">
                <anchor moveWithCells="1">
                  <from>
                    <xdr:col>9</xdr:col>
                    <xdr:colOff>333375</xdr:colOff>
                    <xdr:row>14</xdr:row>
                    <xdr:rowOff>238125</xdr:rowOff>
                  </from>
                  <to>
                    <xdr:col>9</xdr:col>
                    <xdr:colOff>581025</xdr:colOff>
                    <xdr:row>16</xdr:row>
                    <xdr:rowOff>38100</xdr:rowOff>
                  </to>
                </anchor>
              </controlPr>
            </control>
          </mc:Choice>
        </mc:AlternateContent>
        <mc:AlternateContent xmlns:mc="http://schemas.openxmlformats.org/markup-compatibility/2006">
          <mc:Choice Requires="x14">
            <control shapeId="2060" r:id="rId15" name="Check Box 12">
              <controlPr locked="0" defaultSize="0" autoFill="0" autoLine="0" autoPict="0">
                <anchor moveWithCells="1">
                  <from>
                    <xdr:col>9</xdr:col>
                    <xdr:colOff>333375</xdr:colOff>
                    <xdr:row>15</xdr:row>
                    <xdr:rowOff>238125</xdr:rowOff>
                  </from>
                  <to>
                    <xdr:col>9</xdr:col>
                    <xdr:colOff>581025</xdr:colOff>
                    <xdr:row>17</xdr:row>
                    <xdr:rowOff>38100</xdr:rowOff>
                  </to>
                </anchor>
              </controlPr>
            </control>
          </mc:Choice>
        </mc:AlternateContent>
        <mc:AlternateContent xmlns:mc="http://schemas.openxmlformats.org/markup-compatibility/2006">
          <mc:Choice Requires="x14">
            <control shapeId="2061" r:id="rId16" name="Check Box 13">
              <controlPr locked="0" defaultSize="0" autoFill="0" autoLine="0" autoPict="0">
                <anchor moveWithCells="1">
                  <from>
                    <xdr:col>9</xdr:col>
                    <xdr:colOff>333375</xdr:colOff>
                    <xdr:row>16</xdr:row>
                    <xdr:rowOff>238125</xdr:rowOff>
                  </from>
                  <to>
                    <xdr:col>9</xdr:col>
                    <xdr:colOff>600075</xdr:colOff>
                    <xdr:row>18</xdr:row>
                    <xdr:rowOff>38100</xdr:rowOff>
                  </to>
                </anchor>
              </controlPr>
            </control>
          </mc:Choice>
        </mc:AlternateContent>
        <mc:AlternateContent xmlns:mc="http://schemas.openxmlformats.org/markup-compatibility/2006">
          <mc:Choice Requires="x14">
            <control shapeId="2062" r:id="rId17" name="Check Box 14">
              <controlPr locked="0" defaultSize="0" autoFill="0" autoLine="0" autoPict="0">
                <anchor moveWithCells="1">
                  <from>
                    <xdr:col>9</xdr:col>
                    <xdr:colOff>333375</xdr:colOff>
                    <xdr:row>17</xdr:row>
                    <xdr:rowOff>238125</xdr:rowOff>
                  </from>
                  <to>
                    <xdr:col>9</xdr:col>
                    <xdr:colOff>600075</xdr:colOff>
                    <xdr:row>19</xdr:row>
                    <xdr:rowOff>38100</xdr:rowOff>
                  </to>
                </anchor>
              </controlPr>
            </control>
          </mc:Choice>
        </mc:AlternateContent>
        <mc:AlternateContent xmlns:mc="http://schemas.openxmlformats.org/markup-compatibility/2006">
          <mc:Choice Requires="x14">
            <control shapeId="2063" r:id="rId18" name="Check Box 15">
              <controlPr locked="0" defaultSize="0" autoFill="0" autoLine="0" autoPict="0">
                <anchor moveWithCells="1">
                  <from>
                    <xdr:col>9</xdr:col>
                    <xdr:colOff>342900</xdr:colOff>
                    <xdr:row>18</xdr:row>
                    <xdr:rowOff>238125</xdr:rowOff>
                  </from>
                  <to>
                    <xdr:col>9</xdr:col>
                    <xdr:colOff>600075</xdr:colOff>
                    <xdr:row>20</xdr:row>
                    <xdr:rowOff>28575</xdr:rowOff>
                  </to>
                </anchor>
              </controlPr>
            </control>
          </mc:Choice>
        </mc:AlternateContent>
        <mc:AlternateContent xmlns:mc="http://schemas.openxmlformats.org/markup-compatibility/2006">
          <mc:Choice Requires="x14">
            <control shapeId="2064" r:id="rId19" name="Check Box 16">
              <controlPr locked="0" defaultSize="0" autoFill="0" autoLine="0" autoPict="0">
                <anchor moveWithCells="1">
                  <from>
                    <xdr:col>9</xdr:col>
                    <xdr:colOff>342900</xdr:colOff>
                    <xdr:row>19</xdr:row>
                    <xdr:rowOff>238125</xdr:rowOff>
                  </from>
                  <to>
                    <xdr:col>9</xdr:col>
                    <xdr:colOff>600075</xdr:colOff>
                    <xdr:row>21</xdr:row>
                    <xdr:rowOff>28575</xdr:rowOff>
                  </to>
                </anchor>
              </controlPr>
            </control>
          </mc:Choice>
        </mc:AlternateContent>
        <mc:AlternateContent xmlns:mc="http://schemas.openxmlformats.org/markup-compatibility/2006">
          <mc:Choice Requires="x14">
            <control shapeId="2065" r:id="rId20" name="Check Box 17">
              <controlPr locked="0" defaultSize="0" autoFill="0" autoLine="0" autoPict="0">
                <anchor moveWithCells="1">
                  <from>
                    <xdr:col>10</xdr:col>
                    <xdr:colOff>314325</xdr:colOff>
                    <xdr:row>13</xdr:row>
                    <xdr:rowOff>28575</xdr:rowOff>
                  </from>
                  <to>
                    <xdr:col>10</xdr:col>
                    <xdr:colOff>561975</xdr:colOff>
                    <xdr:row>13</xdr:row>
                    <xdr:rowOff>238125</xdr:rowOff>
                  </to>
                </anchor>
              </controlPr>
            </control>
          </mc:Choice>
        </mc:AlternateContent>
        <mc:AlternateContent xmlns:mc="http://schemas.openxmlformats.org/markup-compatibility/2006">
          <mc:Choice Requires="x14">
            <control shapeId="2066" r:id="rId21" name="Check Box 18">
              <controlPr locked="0" defaultSize="0" autoFill="0" autoLine="0" autoPict="0">
                <anchor moveWithCells="1">
                  <from>
                    <xdr:col>10</xdr:col>
                    <xdr:colOff>333375</xdr:colOff>
                    <xdr:row>13</xdr:row>
                    <xdr:rowOff>238125</xdr:rowOff>
                  </from>
                  <to>
                    <xdr:col>10</xdr:col>
                    <xdr:colOff>581025</xdr:colOff>
                    <xdr:row>15</xdr:row>
                    <xdr:rowOff>38100</xdr:rowOff>
                  </to>
                </anchor>
              </controlPr>
            </control>
          </mc:Choice>
        </mc:AlternateContent>
        <mc:AlternateContent xmlns:mc="http://schemas.openxmlformats.org/markup-compatibility/2006">
          <mc:Choice Requires="x14">
            <control shapeId="2067" r:id="rId22" name="Check Box 19">
              <controlPr locked="0" defaultSize="0" autoFill="0" autoLine="0" autoPict="0">
                <anchor moveWithCells="1">
                  <from>
                    <xdr:col>10</xdr:col>
                    <xdr:colOff>333375</xdr:colOff>
                    <xdr:row>14</xdr:row>
                    <xdr:rowOff>238125</xdr:rowOff>
                  </from>
                  <to>
                    <xdr:col>10</xdr:col>
                    <xdr:colOff>581025</xdr:colOff>
                    <xdr:row>16</xdr:row>
                    <xdr:rowOff>38100</xdr:rowOff>
                  </to>
                </anchor>
              </controlPr>
            </control>
          </mc:Choice>
        </mc:AlternateContent>
        <mc:AlternateContent xmlns:mc="http://schemas.openxmlformats.org/markup-compatibility/2006">
          <mc:Choice Requires="x14">
            <control shapeId="2068" r:id="rId23" name="Check Box 20">
              <controlPr locked="0" defaultSize="0" autoFill="0" autoLine="0" autoPict="0">
                <anchor moveWithCells="1">
                  <from>
                    <xdr:col>10</xdr:col>
                    <xdr:colOff>333375</xdr:colOff>
                    <xdr:row>15</xdr:row>
                    <xdr:rowOff>238125</xdr:rowOff>
                  </from>
                  <to>
                    <xdr:col>10</xdr:col>
                    <xdr:colOff>581025</xdr:colOff>
                    <xdr:row>17</xdr:row>
                    <xdr:rowOff>38100</xdr:rowOff>
                  </to>
                </anchor>
              </controlPr>
            </control>
          </mc:Choice>
        </mc:AlternateContent>
        <mc:AlternateContent xmlns:mc="http://schemas.openxmlformats.org/markup-compatibility/2006">
          <mc:Choice Requires="x14">
            <control shapeId="2069" r:id="rId24" name="Check Box 21">
              <controlPr locked="0" defaultSize="0" autoFill="0" autoLine="0" autoPict="0">
                <anchor moveWithCells="1">
                  <from>
                    <xdr:col>10</xdr:col>
                    <xdr:colOff>333375</xdr:colOff>
                    <xdr:row>16</xdr:row>
                    <xdr:rowOff>238125</xdr:rowOff>
                  </from>
                  <to>
                    <xdr:col>10</xdr:col>
                    <xdr:colOff>600075</xdr:colOff>
                    <xdr:row>18</xdr:row>
                    <xdr:rowOff>38100</xdr:rowOff>
                  </to>
                </anchor>
              </controlPr>
            </control>
          </mc:Choice>
        </mc:AlternateContent>
        <mc:AlternateContent xmlns:mc="http://schemas.openxmlformats.org/markup-compatibility/2006">
          <mc:Choice Requires="x14">
            <control shapeId="2070" r:id="rId25" name="Check Box 22">
              <controlPr locked="0" defaultSize="0" autoFill="0" autoLine="0" autoPict="0">
                <anchor moveWithCells="1">
                  <from>
                    <xdr:col>10</xdr:col>
                    <xdr:colOff>333375</xdr:colOff>
                    <xdr:row>17</xdr:row>
                    <xdr:rowOff>238125</xdr:rowOff>
                  </from>
                  <to>
                    <xdr:col>10</xdr:col>
                    <xdr:colOff>600075</xdr:colOff>
                    <xdr:row>19</xdr:row>
                    <xdr:rowOff>38100</xdr:rowOff>
                  </to>
                </anchor>
              </controlPr>
            </control>
          </mc:Choice>
        </mc:AlternateContent>
        <mc:AlternateContent xmlns:mc="http://schemas.openxmlformats.org/markup-compatibility/2006">
          <mc:Choice Requires="x14">
            <control shapeId="2071" r:id="rId26" name="Check Box 23">
              <controlPr locked="0" defaultSize="0" autoFill="0" autoLine="0" autoPict="0">
                <anchor moveWithCells="1">
                  <from>
                    <xdr:col>10</xdr:col>
                    <xdr:colOff>342900</xdr:colOff>
                    <xdr:row>18</xdr:row>
                    <xdr:rowOff>238125</xdr:rowOff>
                  </from>
                  <to>
                    <xdr:col>10</xdr:col>
                    <xdr:colOff>600075</xdr:colOff>
                    <xdr:row>20</xdr:row>
                    <xdr:rowOff>28575</xdr:rowOff>
                  </to>
                </anchor>
              </controlPr>
            </control>
          </mc:Choice>
        </mc:AlternateContent>
        <mc:AlternateContent xmlns:mc="http://schemas.openxmlformats.org/markup-compatibility/2006">
          <mc:Choice Requires="x14">
            <control shapeId="2072" r:id="rId27" name="Check Box 24">
              <controlPr locked="0" defaultSize="0" autoFill="0" autoLine="0" autoPict="0">
                <anchor moveWithCells="1">
                  <from>
                    <xdr:col>10</xdr:col>
                    <xdr:colOff>342900</xdr:colOff>
                    <xdr:row>19</xdr:row>
                    <xdr:rowOff>238125</xdr:rowOff>
                  </from>
                  <to>
                    <xdr:col>10</xdr:col>
                    <xdr:colOff>600075</xdr:colOff>
                    <xdr:row>21</xdr:row>
                    <xdr:rowOff>28575</xdr:rowOff>
                  </to>
                </anchor>
              </controlPr>
            </control>
          </mc:Choice>
        </mc:AlternateContent>
        <mc:AlternateContent xmlns:mc="http://schemas.openxmlformats.org/markup-compatibility/2006">
          <mc:Choice Requires="x14">
            <control shapeId="2073" r:id="rId28" name="Check Box 25">
              <controlPr locked="0" defaultSize="0" autoFill="0" autoLine="0" autoPict="0">
                <anchor moveWithCells="1">
                  <from>
                    <xdr:col>11</xdr:col>
                    <xdr:colOff>314325</xdr:colOff>
                    <xdr:row>13</xdr:row>
                    <xdr:rowOff>28575</xdr:rowOff>
                  </from>
                  <to>
                    <xdr:col>11</xdr:col>
                    <xdr:colOff>561975</xdr:colOff>
                    <xdr:row>13</xdr:row>
                    <xdr:rowOff>238125</xdr:rowOff>
                  </to>
                </anchor>
              </controlPr>
            </control>
          </mc:Choice>
        </mc:AlternateContent>
        <mc:AlternateContent xmlns:mc="http://schemas.openxmlformats.org/markup-compatibility/2006">
          <mc:Choice Requires="x14">
            <control shapeId="2074" r:id="rId29" name="Check Box 26">
              <controlPr locked="0" defaultSize="0" autoFill="0" autoLine="0" autoPict="0">
                <anchor moveWithCells="1">
                  <from>
                    <xdr:col>11</xdr:col>
                    <xdr:colOff>333375</xdr:colOff>
                    <xdr:row>13</xdr:row>
                    <xdr:rowOff>238125</xdr:rowOff>
                  </from>
                  <to>
                    <xdr:col>11</xdr:col>
                    <xdr:colOff>581025</xdr:colOff>
                    <xdr:row>15</xdr:row>
                    <xdr:rowOff>38100</xdr:rowOff>
                  </to>
                </anchor>
              </controlPr>
            </control>
          </mc:Choice>
        </mc:AlternateContent>
        <mc:AlternateContent xmlns:mc="http://schemas.openxmlformats.org/markup-compatibility/2006">
          <mc:Choice Requires="x14">
            <control shapeId="2075" r:id="rId30" name="Check Box 27">
              <controlPr locked="0" defaultSize="0" autoFill="0" autoLine="0" autoPict="0">
                <anchor moveWithCells="1">
                  <from>
                    <xdr:col>11</xdr:col>
                    <xdr:colOff>333375</xdr:colOff>
                    <xdr:row>14</xdr:row>
                    <xdr:rowOff>238125</xdr:rowOff>
                  </from>
                  <to>
                    <xdr:col>11</xdr:col>
                    <xdr:colOff>581025</xdr:colOff>
                    <xdr:row>16</xdr:row>
                    <xdr:rowOff>38100</xdr:rowOff>
                  </to>
                </anchor>
              </controlPr>
            </control>
          </mc:Choice>
        </mc:AlternateContent>
        <mc:AlternateContent xmlns:mc="http://schemas.openxmlformats.org/markup-compatibility/2006">
          <mc:Choice Requires="x14">
            <control shapeId="2076" r:id="rId31" name="Check Box 28">
              <controlPr locked="0" defaultSize="0" autoFill="0" autoLine="0" autoPict="0">
                <anchor moveWithCells="1">
                  <from>
                    <xdr:col>11</xdr:col>
                    <xdr:colOff>333375</xdr:colOff>
                    <xdr:row>15</xdr:row>
                    <xdr:rowOff>238125</xdr:rowOff>
                  </from>
                  <to>
                    <xdr:col>11</xdr:col>
                    <xdr:colOff>581025</xdr:colOff>
                    <xdr:row>17</xdr:row>
                    <xdr:rowOff>38100</xdr:rowOff>
                  </to>
                </anchor>
              </controlPr>
            </control>
          </mc:Choice>
        </mc:AlternateContent>
        <mc:AlternateContent xmlns:mc="http://schemas.openxmlformats.org/markup-compatibility/2006">
          <mc:Choice Requires="x14">
            <control shapeId="2077" r:id="rId32" name="Check Box 29">
              <controlPr locked="0" defaultSize="0" autoFill="0" autoLine="0" autoPict="0">
                <anchor moveWithCells="1">
                  <from>
                    <xdr:col>11</xdr:col>
                    <xdr:colOff>333375</xdr:colOff>
                    <xdr:row>16</xdr:row>
                    <xdr:rowOff>238125</xdr:rowOff>
                  </from>
                  <to>
                    <xdr:col>11</xdr:col>
                    <xdr:colOff>600075</xdr:colOff>
                    <xdr:row>18</xdr:row>
                    <xdr:rowOff>38100</xdr:rowOff>
                  </to>
                </anchor>
              </controlPr>
            </control>
          </mc:Choice>
        </mc:AlternateContent>
        <mc:AlternateContent xmlns:mc="http://schemas.openxmlformats.org/markup-compatibility/2006">
          <mc:Choice Requires="x14">
            <control shapeId="2078" r:id="rId33" name="Check Box 30">
              <controlPr locked="0" defaultSize="0" autoFill="0" autoLine="0" autoPict="0">
                <anchor moveWithCells="1">
                  <from>
                    <xdr:col>11</xdr:col>
                    <xdr:colOff>333375</xdr:colOff>
                    <xdr:row>17</xdr:row>
                    <xdr:rowOff>238125</xdr:rowOff>
                  </from>
                  <to>
                    <xdr:col>11</xdr:col>
                    <xdr:colOff>600075</xdr:colOff>
                    <xdr:row>19</xdr:row>
                    <xdr:rowOff>38100</xdr:rowOff>
                  </to>
                </anchor>
              </controlPr>
            </control>
          </mc:Choice>
        </mc:AlternateContent>
        <mc:AlternateContent xmlns:mc="http://schemas.openxmlformats.org/markup-compatibility/2006">
          <mc:Choice Requires="x14">
            <control shapeId="2079" r:id="rId34" name="Check Box 31">
              <controlPr locked="0" defaultSize="0" autoFill="0" autoLine="0" autoPict="0">
                <anchor moveWithCells="1">
                  <from>
                    <xdr:col>11</xdr:col>
                    <xdr:colOff>342900</xdr:colOff>
                    <xdr:row>18</xdr:row>
                    <xdr:rowOff>238125</xdr:rowOff>
                  </from>
                  <to>
                    <xdr:col>11</xdr:col>
                    <xdr:colOff>600075</xdr:colOff>
                    <xdr:row>20</xdr:row>
                    <xdr:rowOff>28575</xdr:rowOff>
                  </to>
                </anchor>
              </controlPr>
            </control>
          </mc:Choice>
        </mc:AlternateContent>
        <mc:AlternateContent xmlns:mc="http://schemas.openxmlformats.org/markup-compatibility/2006">
          <mc:Choice Requires="x14">
            <control shapeId="2080" r:id="rId35" name="Check Box 32">
              <controlPr locked="0" defaultSize="0" autoFill="0" autoLine="0" autoPict="0">
                <anchor moveWithCells="1">
                  <from>
                    <xdr:col>11</xdr:col>
                    <xdr:colOff>342900</xdr:colOff>
                    <xdr:row>19</xdr:row>
                    <xdr:rowOff>238125</xdr:rowOff>
                  </from>
                  <to>
                    <xdr:col>11</xdr:col>
                    <xdr:colOff>600075</xdr:colOff>
                    <xdr:row>21</xdr:row>
                    <xdr:rowOff>28575</xdr:rowOff>
                  </to>
                </anchor>
              </controlPr>
            </control>
          </mc:Choice>
        </mc:AlternateContent>
        <mc:AlternateContent xmlns:mc="http://schemas.openxmlformats.org/markup-compatibility/2006">
          <mc:Choice Requires="x14">
            <control shapeId="2081" r:id="rId36" name="Check Box 33">
              <controlPr locked="0" defaultSize="0" autoFill="0" autoLine="0" autoPict="0">
                <anchor moveWithCells="1">
                  <from>
                    <xdr:col>7</xdr:col>
                    <xdr:colOff>523875</xdr:colOff>
                    <xdr:row>9</xdr:row>
                    <xdr:rowOff>9525</xdr:rowOff>
                  </from>
                  <to>
                    <xdr:col>7</xdr:col>
                    <xdr:colOff>752475</xdr:colOff>
                    <xdr:row>10</xdr:row>
                    <xdr:rowOff>47625</xdr:rowOff>
                  </to>
                </anchor>
              </controlPr>
            </control>
          </mc:Choice>
        </mc:AlternateContent>
        <mc:AlternateContent xmlns:mc="http://schemas.openxmlformats.org/markup-compatibility/2006">
          <mc:Choice Requires="x14">
            <control shapeId="2082" r:id="rId37" name="Check Box 34">
              <controlPr locked="0" defaultSize="0" autoFill="0" autoLine="0" autoPict="0">
                <anchor moveWithCells="1">
                  <from>
                    <xdr:col>9</xdr:col>
                    <xdr:colOff>485775</xdr:colOff>
                    <xdr:row>9</xdr:row>
                    <xdr:rowOff>9525</xdr:rowOff>
                  </from>
                  <to>
                    <xdr:col>10</xdr:col>
                    <xdr:colOff>142875</xdr:colOff>
                    <xdr:row>10</xdr:row>
                    <xdr:rowOff>47625</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7</xdr:col>
                    <xdr:colOff>180975</xdr:colOff>
                    <xdr:row>44</xdr:row>
                    <xdr:rowOff>47625</xdr:rowOff>
                  </from>
                  <to>
                    <xdr:col>7</xdr:col>
                    <xdr:colOff>542925</xdr:colOff>
                    <xdr:row>45</xdr:row>
                    <xdr:rowOff>9525</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7</xdr:col>
                    <xdr:colOff>180975</xdr:colOff>
                    <xdr:row>45</xdr:row>
                    <xdr:rowOff>38100</xdr:rowOff>
                  </from>
                  <to>
                    <xdr:col>7</xdr:col>
                    <xdr:colOff>542925</xdr:colOff>
                    <xdr:row>46</xdr:row>
                    <xdr:rowOff>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7</xdr:col>
                    <xdr:colOff>180975</xdr:colOff>
                    <xdr:row>46</xdr:row>
                    <xdr:rowOff>28575</xdr:rowOff>
                  </from>
                  <to>
                    <xdr:col>7</xdr:col>
                    <xdr:colOff>542925</xdr:colOff>
                    <xdr:row>47</xdr:row>
                    <xdr:rowOff>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7</xdr:col>
                    <xdr:colOff>180975</xdr:colOff>
                    <xdr:row>47</xdr:row>
                    <xdr:rowOff>28575</xdr:rowOff>
                  </from>
                  <to>
                    <xdr:col>7</xdr:col>
                    <xdr:colOff>542925</xdr:colOff>
                    <xdr:row>47</xdr:row>
                    <xdr:rowOff>180975</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7</xdr:col>
                    <xdr:colOff>180975</xdr:colOff>
                    <xdr:row>48</xdr:row>
                    <xdr:rowOff>28575</xdr:rowOff>
                  </from>
                  <to>
                    <xdr:col>7</xdr:col>
                    <xdr:colOff>542925</xdr:colOff>
                    <xdr:row>48</xdr:row>
                    <xdr:rowOff>190500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7</xdr:col>
                    <xdr:colOff>180975</xdr:colOff>
                    <xdr:row>49</xdr:row>
                    <xdr:rowOff>28575</xdr:rowOff>
                  </from>
                  <to>
                    <xdr:col>7</xdr:col>
                    <xdr:colOff>542925</xdr:colOff>
                    <xdr:row>50</xdr:row>
                    <xdr:rowOff>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7</xdr:col>
                    <xdr:colOff>180975</xdr:colOff>
                    <xdr:row>50</xdr:row>
                    <xdr:rowOff>0</xdr:rowOff>
                  </from>
                  <to>
                    <xdr:col>7</xdr:col>
                    <xdr:colOff>542925</xdr:colOff>
                    <xdr:row>50</xdr:row>
                    <xdr:rowOff>190500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7</xdr:col>
                    <xdr:colOff>180975</xdr:colOff>
                    <xdr:row>51</xdr:row>
                    <xdr:rowOff>0</xdr:rowOff>
                  </from>
                  <to>
                    <xdr:col>7</xdr:col>
                    <xdr:colOff>542925</xdr:colOff>
                    <xdr:row>51</xdr:row>
                    <xdr:rowOff>190500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7</xdr:col>
                    <xdr:colOff>180975</xdr:colOff>
                    <xdr:row>52</xdr:row>
                    <xdr:rowOff>9525</xdr:rowOff>
                  </from>
                  <to>
                    <xdr:col>7</xdr:col>
                    <xdr:colOff>542925</xdr:colOff>
                    <xdr:row>52</xdr:row>
                    <xdr:rowOff>190500</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7</xdr:col>
                    <xdr:colOff>180975</xdr:colOff>
                    <xdr:row>53</xdr:row>
                    <xdr:rowOff>28575</xdr:rowOff>
                  </from>
                  <to>
                    <xdr:col>7</xdr:col>
                    <xdr:colOff>542925</xdr:colOff>
                    <xdr:row>54</xdr:row>
                    <xdr:rowOff>0</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7</xdr:col>
                    <xdr:colOff>180975</xdr:colOff>
                    <xdr:row>54</xdr:row>
                    <xdr:rowOff>28575</xdr:rowOff>
                  </from>
                  <to>
                    <xdr:col>7</xdr:col>
                    <xdr:colOff>542925</xdr:colOff>
                    <xdr:row>54</xdr:row>
                    <xdr:rowOff>180975</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7</xdr:col>
                    <xdr:colOff>180975</xdr:colOff>
                    <xdr:row>55</xdr:row>
                    <xdr:rowOff>28575</xdr:rowOff>
                  </from>
                  <to>
                    <xdr:col>7</xdr:col>
                    <xdr:colOff>542925</xdr:colOff>
                    <xdr:row>55</xdr:row>
                    <xdr:rowOff>190500</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7</xdr:col>
                    <xdr:colOff>180975</xdr:colOff>
                    <xdr:row>56</xdr:row>
                    <xdr:rowOff>28575</xdr:rowOff>
                  </from>
                  <to>
                    <xdr:col>7</xdr:col>
                    <xdr:colOff>542925</xdr:colOff>
                    <xdr:row>56</xdr:row>
                    <xdr:rowOff>190500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7</xdr:col>
                    <xdr:colOff>180975</xdr:colOff>
                    <xdr:row>57</xdr:row>
                    <xdr:rowOff>28575</xdr:rowOff>
                  </from>
                  <to>
                    <xdr:col>7</xdr:col>
                    <xdr:colOff>542925</xdr:colOff>
                    <xdr:row>57</xdr:row>
                    <xdr:rowOff>190500</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7</xdr:col>
                    <xdr:colOff>180975</xdr:colOff>
                    <xdr:row>58</xdr:row>
                    <xdr:rowOff>28575</xdr:rowOff>
                  </from>
                  <to>
                    <xdr:col>7</xdr:col>
                    <xdr:colOff>542925</xdr:colOff>
                    <xdr:row>59</xdr:row>
                    <xdr:rowOff>47625</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7</xdr:col>
                    <xdr:colOff>180975</xdr:colOff>
                    <xdr:row>59</xdr:row>
                    <xdr:rowOff>28575</xdr:rowOff>
                  </from>
                  <to>
                    <xdr:col>7</xdr:col>
                    <xdr:colOff>542925</xdr:colOff>
                    <xdr:row>60</xdr:row>
                    <xdr:rowOff>47625</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7</xdr:col>
                    <xdr:colOff>180975</xdr:colOff>
                    <xdr:row>60</xdr:row>
                    <xdr:rowOff>28575</xdr:rowOff>
                  </from>
                  <to>
                    <xdr:col>7</xdr:col>
                    <xdr:colOff>542925</xdr:colOff>
                    <xdr:row>61</xdr:row>
                    <xdr:rowOff>47625</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7</xdr:col>
                    <xdr:colOff>180975</xdr:colOff>
                    <xdr:row>61</xdr:row>
                    <xdr:rowOff>28575</xdr:rowOff>
                  </from>
                  <to>
                    <xdr:col>7</xdr:col>
                    <xdr:colOff>542925</xdr:colOff>
                    <xdr:row>62</xdr:row>
                    <xdr:rowOff>47625</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7</xdr:col>
                    <xdr:colOff>180975</xdr:colOff>
                    <xdr:row>62</xdr:row>
                    <xdr:rowOff>28575</xdr:rowOff>
                  </from>
                  <to>
                    <xdr:col>7</xdr:col>
                    <xdr:colOff>542925</xdr:colOff>
                    <xdr:row>63</xdr:row>
                    <xdr:rowOff>47625</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7</xdr:col>
                    <xdr:colOff>371475</xdr:colOff>
                    <xdr:row>37</xdr:row>
                    <xdr:rowOff>28575</xdr:rowOff>
                  </from>
                  <to>
                    <xdr:col>7</xdr:col>
                    <xdr:colOff>638175</xdr:colOff>
                    <xdr:row>38</xdr:row>
                    <xdr:rowOff>0</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7</xdr:col>
                    <xdr:colOff>371475</xdr:colOff>
                    <xdr:row>38</xdr:row>
                    <xdr:rowOff>0</xdr:rowOff>
                  </from>
                  <to>
                    <xdr:col>7</xdr:col>
                    <xdr:colOff>638175</xdr:colOff>
                    <xdr:row>39</xdr:row>
                    <xdr:rowOff>0</xdr:rowOff>
                  </to>
                </anchor>
              </controlPr>
            </control>
          </mc:Choice>
        </mc:AlternateContent>
        <mc:AlternateContent xmlns:mc="http://schemas.openxmlformats.org/markup-compatibility/2006">
          <mc:Choice Requires="x14">
            <control shapeId="2104" r:id="rId59" name="Check Box 56">
              <controlPr defaultSize="0" autoFill="0" autoLine="0" autoPict="0">
                <anchor moveWithCells="1">
                  <from>
                    <xdr:col>7</xdr:col>
                    <xdr:colOff>381000</xdr:colOff>
                    <xdr:row>39</xdr:row>
                    <xdr:rowOff>9525</xdr:rowOff>
                  </from>
                  <to>
                    <xdr:col>7</xdr:col>
                    <xdr:colOff>638175</xdr:colOff>
                    <xdr:row>40</xdr:row>
                    <xdr:rowOff>0</xdr:rowOff>
                  </to>
                </anchor>
              </controlPr>
            </control>
          </mc:Choice>
        </mc:AlternateContent>
        <mc:AlternateContent xmlns:mc="http://schemas.openxmlformats.org/markup-compatibility/2006">
          <mc:Choice Requires="x14">
            <control shapeId="2105" r:id="rId60" name="Check Box 57">
              <controlPr defaultSize="0" autoFill="0" autoLine="0" autoPict="0">
                <anchor moveWithCells="1">
                  <from>
                    <xdr:col>7</xdr:col>
                    <xdr:colOff>371475</xdr:colOff>
                    <xdr:row>36</xdr:row>
                    <xdr:rowOff>28575</xdr:rowOff>
                  </from>
                  <to>
                    <xdr:col>7</xdr:col>
                    <xdr:colOff>638175</xdr:colOff>
                    <xdr:row>37</xdr:row>
                    <xdr:rowOff>0</xdr:rowOff>
                  </to>
                </anchor>
              </controlPr>
            </control>
          </mc:Choice>
        </mc:AlternateContent>
        <mc:AlternateContent xmlns:mc="http://schemas.openxmlformats.org/markup-compatibility/2006">
          <mc:Choice Requires="x14">
            <control shapeId="2106" r:id="rId61" name="Check Box 58">
              <controlPr locked="0" defaultSize="0" autoFill="0" autoLine="0" autoPict="0">
                <anchor moveWithCells="1">
                  <from>
                    <xdr:col>7</xdr:col>
                    <xdr:colOff>523875</xdr:colOff>
                    <xdr:row>81</xdr:row>
                    <xdr:rowOff>9525</xdr:rowOff>
                  </from>
                  <to>
                    <xdr:col>7</xdr:col>
                    <xdr:colOff>752475</xdr:colOff>
                    <xdr:row>82</xdr:row>
                    <xdr:rowOff>47625</xdr:rowOff>
                  </to>
                </anchor>
              </controlPr>
            </control>
          </mc:Choice>
        </mc:AlternateContent>
        <mc:AlternateContent xmlns:mc="http://schemas.openxmlformats.org/markup-compatibility/2006">
          <mc:Choice Requires="x14">
            <control shapeId="2107" r:id="rId62" name="Check Box 59">
              <controlPr locked="0" defaultSize="0" autoFill="0" autoLine="0" autoPict="0">
                <anchor moveWithCells="1">
                  <from>
                    <xdr:col>9</xdr:col>
                    <xdr:colOff>485775</xdr:colOff>
                    <xdr:row>81</xdr:row>
                    <xdr:rowOff>9525</xdr:rowOff>
                  </from>
                  <to>
                    <xdr:col>10</xdr:col>
                    <xdr:colOff>142875</xdr:colOff>
                    <xdr:row>82</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AF570-F927-4466-9C47-F52922197019}">
  <sheetPr>
    <tabColor rgb="FFCDFFCD"/>
  </sheetPr>
  <dimension ref="A1:W310"/>
  <sheetViews>
    <sheetView showGridLines="0" zoomScaleNormal="100" workbookViewId="0">
      <selection sqref="A1:B3"/>
    </sheetView>
  </sheetViews>
  <sheetFormatPr defaultColWidth="0" defaultRowHeight="0" customHeight="1" zeroHeight="1"/>
  <cols>
    <col min="1" max="1" width="9.85546875" customWidth="1"/>
    <col min="2" max="2" width="8.140625" customWidth="1"/>
    <col min="3" max="11" width="9.42578125" customWidth="1"/>
    <col min="12" max="15" width="9.42578125" style="528" customWidth="1"/>
    <col min="16" max="20" width="9.42578125" customWidth="1"/>
    <col min="21" max="16384" width="9.140625" hidden="1"/>
  </cols>
  <sheetData>
    <row r="1" spans="1:20" s="515" customFormat="1" ht="18.600000000000001" customHeight="1">
      <c r="A1" s="1015"/>
      <c r="B1" s="1015"/>
      <c r="C1" s="1016" t="s">
        <v>681</v>
      </c>
      <c r="D1" s="1016"/>
      <c r="E1" s="1016"/>
      <c r="F1" s="1016"/>
      <c r="G1" s="1016"/>
      <c r="H1" s="1016"/>
      <c r="I1" s="1016"/>
      <c r="J1" s="1016"/>
      <c r="K1" s="1016"/>
      <c r="L1" s="513"/>
      <c r="M1" s="513"/>
      <c r="N1" s="514"/>
    </row>
    <row r="2" spans="1:20" s="515" customFormat="1" ht="18.600000000000001" customHeight="1">
      <c r="A2" s="1015"/>
      <c r="B2" s="1015"/>
      <c r="C2" s="1016"/>
      <c r="D2" s="1016"/>
      <c r="E2" s="1016"/>
      <c r="F2" s="1016"/>
      <c r="G2" s="1016"/>
      <c r="H2" s="1016"/>
      <c r="I2" s="1016"/>
      <c r="J2" s="1016"/>
      <c r="K2" s="1016"/>
      <c r="L2" s="516"/>
      <c r="M2" s="516"/>
      <c r="N2" s="514"/>
    </row>
    <row r="3" spans="1:20" s="515" customFormat="1" ht="18.600000000000001" customHeight="1">
      <c r="A3" s="1015"/>
      <c r="B3" s="1015"/>
      <c r="C3" s="1016"/>
      <c r="D3" s="1016"/>
      <c r="E3" s="1016"/>
      <c r="F3" s="1016"/>
      <c r="G3" s="1016"/>
      <c r="H3" s="1016"/>
      <c r="I3" s="1016"/>
      <c r="J3" s="1016"/>
      <c r="K3" s="1016"/>
      <c r="L3" s="516"/>
      <c r="M3" s="516"/>
      <c r="N3" s="514"/>
      <c r="O3" s="517"/>
    </row>
    <row r="4" spans="1:20" s="515" customFormat="1" ht="18.600000000000001" customHeight="1">
      <c r="A4" s="467"/>
      <c r="B4" s="467"/>
      <c r="C4" s="467"/>
      <c r="D4" s="467"/>
      <c r="E4" s="467"/>
      <c r="F4" s="467"/>
      <c r="G4" s="467"/>
      <c r="H4" s="467"/>
      <c r="I4" s="514"/>
      <c r="J4" s="467"/>
      <c r="K4" s="467"/>
      <c r="L4" s="518"/>
      <c r="M4" s="518"/>
      <c r="N4" s="514"/>
    </row>
    <row r="5" spans="1:20" s="515" customFormat="1" ht="18.600000000000001" customHeight="1">
      <c r="A5" s="467"/>
      <c r="B5" s="467"/>
      <c r="C5" s="1017"/>
      <c r="D5" s="1017"/>
      <c r="E5" s="519"/>
      <c r="F5" s="519"/>
      <c r="G5" s="519"/>
      <c r="H5" s="519"/>
      <c r="I5" s="514"/>
      <c r="J5" s="467"/>
      <c r="K5" s="467"/>
      <c r="L5" s="520"/>
      <c r="M5" s="520"/>
      <c r="N5" s="514"/>
    </row>
    <row r="6" spans="1:20" s="515" customFormat="1" ht="18.600000000000001" customHeight="1">
      <c r="A6" s="467"/>
      <c r="B6" s="467"/>
      <c r="C6" s="467"/>
      <c r="D6" s="467"/>
      <c r="E6" s="467"/>
      <c r="F6" s="467"/>
      <c r="G6" s="467"/>
      <c r="H6" s="1018"/>
      <c r="I6" s="1018"/>
      <c r="J6" s="1018"/>
      <c r="K6" s="521" t="b">
        <v>0</v>
      </c>
      <c r="L6" s="518"/>
      <c r="M6" s="447"/>
      <c r="N6" s="447"/>
      <c r="O6" s="467"/>
    </row>
    <row r="7" spans="1:20" s="515" customFormat="1" ht="18.600000000000001" customHeight="1">
      <c r="A7" s="467"/>
      <c r="B7" s="467"/>
      <c r="C7" s="467"/>
      <c r="D7" s="467"/>
      <c r="E7" s="467"/>
      <c r="F7" s="467"/>
      <c r="G7" s="467"/>
      <c r="H7" s="522"/>
      <c r="J7" s="522"/>
      <c r="K7" s="467"/>
      <c r="L7" s="520"/>
      <c r="M7" s="520"/>
      <c r="N7" s="514"/>
    </row>
    <row r="8" spans="1:20" s="515" customFormat="1" ht="24" customHeight="1">
      <c r="A8" s="891" t="s">
        <v>1150</v>
      </c>
      <c r="B8" s="891"/>
      <c r="C8" s="891"/>
      <c r="D8" s="891"/>
      <c r="E8" s="891"/>
      <c r="F8" s="891"/>
      <c r="G8" s="891"/>
      <c r="H8" s="891"/>
      <c r="I8" s="891"/>
      <c r="J8" s="891"/>
      <c r="K8" s="891"/>
      <c r="L8" s="891"/>
      <c r="M8" s="891"/>
      <c r="N8" s="891"/>
      <c r="O8" s="891"/>
      <c r="P8" s="891"/>
      <c r="Q8" s="891"/>
      <c r="R8" s="891"/>
      <c r="S8" s="891"/>
      <c r="T8" s="891"/>
    </row>
    <row r="9" spans="1:20" s="515" customFormat="1" ht="18.600000000000001" customHeight="1">
      <c r="A9" s="523"/>
      <c r="B9" s="514"/>
      <c r="C9" s="514"/>
      <c r="D9" s="514"/>
      <c r="E9" s="514"/>
      <c r="F9" s="514"/>
      <c r="G9" s="514"/>
      <c r="H9" s="514"/>
      <c r="I9" s="514"/>
      <c r="J9" s="514"/>
      <c r="K9" s="514"/>
      <c r="L9" s="520"/>
      <c r="M9" s="524"/>
      <c r="N9" s="467"/>
      <c r="O9" s="525"/>
    </row>
    <row r="10" spans="1:20" s="515" customFormat="1" ht="18.600000000000001" customHeight="1">
      <c r="A10" s="1019" t="s">
        <v>4</v>
      </c>
      <c r="B10" s="1019"/>
      <c r="C10" s="1019"/>
      <c r="D10" s="1019"/>
      <c r="E10" s="1019"/>
      <c r="F10" s="1020">
        <f>questionario!F15</f>
        <v>0</v>
      </c>
      <c r="G10" s="1021"/>
      <c r="H10" s="1021"/>
      <c r="I10" s="1021"/>
      <c r="J10" s="1021"/>
      <c r="K10" s="1022"/>
      <c r="L10" s="524"/>
      <c r="N10" s="1007" t="s">
        <v>6</v>
      </c>
      <c r="O10" s="1008"/>
      <c r="P10" s="1023">
        <f>questionario!C19</f>
        <v>0</v>
      </c>
      <c r="Q10" s="1024"/>
      <c r="R10" s="1025"/>
    </row>
    <row r="11" spans="1:20" s="515" customFormat="1" ht="18.600000000000001" customHeight="1">
      <c r="A11" s="514"/>
      <c r="B11" s="514"/>
      <c r="C11" s="514"/>
      <c r="D11" s="514"/>
      <c r="E11" s="514"/>
      <c r="F11" s="514"/>
      <c r="G11" s="514"/>
      <c r="H11" s="514"/>
      <c r="I11" s="514"/>
      <c r="J11" s="514"/>
      <c r="K11" s="514"/>
      <c r="L11" s="520"/>
      <c r="M11" s="520"/>
      <c r="N11" s="514"/>
    </row>
    <row r="12" spans="1:20" ht="18.600000000000001" customHeight="1">
      <c r="A12" s="1007" t="s">
        <v>1151</v>
      </c>
      <c r="B12" s="1007"/>
      <c r="C12" s="1008"/>
      <c r="D12" s="1009"/>
      <c r="E12" s="1010"/>
      <c r="F12" s="1010"/>
      <c r="G12" s="1010"/>
      <c r="H12" s="1011"/>
      <c r="N12" s="1007" t="s">
        <v>1152</v>
      </c>
      <c r="O12" s="1008"/>
      <c r="P12" s="1012" t="s">
        <v>1153</v>
      </c>
      <c r="Q12" s="1003"/>
      <c r="R12" s="1003"/>
      <c r="S12" s="1004"/>
    </row>
    <row r="13" spans="1:20" ht="18.600000000000001" customHeight="1">
      <c r="N13" s="1007"/>
      <c r="O13" s="1008"/>
      <c r="P13" s="1012" t="s">
        <v>1154</v>
      </c>
      <c r="Q13" s="1003"/>
      <c r="R13" s="1003"/>
      <c r="S13" s="1004"/>
    </row>
    <row r="14" spans="1:20" ht="18.600000000000001" customHeight="1">
      <c r="A14" s="1013" t="s">
        <v>1155</v>
      </c>
      <c r="B14" s="1014"/>
      <c r="C14" s="999" t="s">
        <v>1156</v>
      </c>
      <c r="D14" s="1000"/>
      <c r="E14" s="1000"/>
      <c r="F14" s="529" t="b">
        <v>0</v>
      </c>
      <c r="G14" s="999" t="s">
        <v>1157</v>
      </c>
      <c r="H14" s="1000"/>
      <c r="I14" s="1000"/>
      <c r="J14" s="529" t="b">
        <v>0</v>
      </c>
      <c r="K14" s="530"/>
      <c r="N14" s="1007"/>
      <c r="O14" s="1008"/>
      <c r="P14" s="1012" t="s">
        <v>1158</v>
      </c>
      <c r="Q14" s="1003"/>
      <c r="R14" s="1003"/>
      <c r="S14" s="1004"/>
    </row>
    <row r="15" spans="1:20" ht="18.600000000000001" customHeight="1">
      <c r="A15" s="1013"/>
      <c r="B15" s="1014"/>
      <c r="C15" s="999" t="s">
        <v>1159</v>
      </c>
      <c r="D15" s="1000"/>
      <c r="E15" s="1000"/>
      <c r="F15" s="529" t="b">
        <v>0</v>
      </c>
      <c r="G15" s="999" t="s">
        <v>1160</v>
      </c>
      <c r="H15" s="1000"/>
      <c r="I15" s="1000"/>
      <c r="J15" s="529" t="b">
        <v>0</v>
      </c>
      <c r="K15" s="530"/>
      <c r="N15" s="527"/>
      <c r="O15" s="527"/>
      <c r="P15" s="531"/>
      <c r="Q15" s="531"/>
      <c r="R15" s="531"/>
      <c r="S15" s="531"/>
    </row>
    <row r="16" spans="1:20" ht="18.600000000000001" customHeight="1">
      <c r="A16" s="1013"/>
      <c r="B16" s="1014"/>
      <c r="C16" s="1001" t="s">
        <v>1161</v>
      </c>
      <c r="D16" s="1002"/>
      <c r="E16" s="1002"/>
      <c r="F16" s="1003"/>
      <c r="G16" s="1003"/>
      <c r="H16" s="1003"/>
      <c r="I16" s="1003"/>
      <c r="J16" s="1004"/>
      <c r="K16" s="530"/>
      <c r="N16" s="527"/>
      <c r="O16" s="527"/>
      <c r="P16" s="531"/>
      <c r="Q16" s="531"/>
      <c r="R16" s="531"/>
      <c r="S16" s="531"/>
    </row>
    <row r="17" spans="1:20" ht="18.600000000000001" customHeight="1">
      <c r="N17" s="527"/>
      <c r="O17" s="527"/>
      <c r="P17" s="531"/>
      <c r="Q17" s="531"/>
      <c r="R17" s="531"/>
      <c r="S17" s="531"/>
    </row>
    <row r="18" spans="1:20" ht="18.600000000000001" customHeight="1">
      <c r="N18" s="527"/>
      <c r="O18" s="527"/>
      <c r="P18" s="531"/>
      <c r="Q18" s="531"/>
      <c r="R18" s="531"/>
      <c r="S18" s="531"/>
    </row>
    <row r="19" spans="1:20" ht="18.600000000000001" customHeight="1">
      <c r="N19" s="527"/>
      <c r="O19" s="527"/>
      <c r="P19" s="531"/>
      <c r="Q19" s="531"/>
      <c r="R19" s="531"/>
      <c r="S19" s="531"/>
    </row>
    <row r="20" spans="1:20" s="515" customFormat="1" ht="24" customHeight="1">
      <c r="A20" s="891" t="s">
        <v>1162</v>
      </c>
      <c r="B20" s="891"/>
      <c r="C20" s="891"/>
      <c r="D20" s="891"/>
      <c r="E20" s="891"/>
      <c r="F20" s="891"/>
      <c r="G20" s="891"/>
      <c r="H20" s="891"/>
      <c r="I20" s="891"/>
      <c r="J20" s="891"/>
      <c r="K20" s="891"/>
      <c r="L20" s="891"/>
      <c r="M20" s="891"/>
      <c r="N20" s="891"/>
      <c r="O20" s="891"/>
      <c r="P20" s="891"/>
      <c r="Q20" s="891"/>
      <c r="R20" s="891"/>
      <c r="S20" s="891"/>
      <c r="T20" s="891"/>
    </row>
    <row r="21" spans="1:20" s="515" customFormat="1" ht="24" customHeight="1">
      <c r="A21" s="532"/>
      <c r="B21" s="532"/>
      <c r="C21" s="532"/>
      <c r="D21" s="532"/>
      <c r="E21" s="532"/>
      <c r="F21" s="532"/>
      <c r="G21" s="532"/>
      <c r="H21" s="532"/>
      <c r="I21" s="532"/>
      <c r="J21" s="532"/>
      <c r="K21" s="532"/>
      <c r="L21" s="532"/>
      <c r="M21" s="532"/>
      <c r="N21" s="532"/>
      <c r="O21" s="532"/>
      <c r="P21" s="532"/>
      <c r="Q21" s="532"/>
      <c r="R21" s="532"/>
      <c r="S21" s="532"/>
      <c r="T21" s="532"/>
    </row>
    <row r="22" spans="1:20" s="515" customFormat="1" ht="24" customHeight="1">
      <c r="A22" s="533" t="s">
        <v>1163</v>
      </c>
      <c r="B22" s="532"/>
      <c r="C22" s="532"/>
      <c r="D22" s="532"/>
      <c r="E22" s="532"/>
      <c r="F22" s="532"/>
      <c r="G22" s="532"/>
      <c r="H22" s="532"/>
      <c r="I22" s="532"/>
      <c r="J22" s="532"/>
      <c r="K22" s="532"/>
      <c r="L22" s="532"/>
      <c r="M22" s="532"/>
      <c r="N22" s="532"/>
      <c r="O22" s="532"/>
      <c r="P22" s="532"/>
      <c r="Q22" s="532"/>
      <c r="R22" s="532"/>
      <c r="S22" s="532"/>
      <c r="T22" s="532"/>
    </row>
    <row r="23" spans="1:20" s="515" customFormat="1" ht="24" customHeight="1">
      <c r="A23" s="532"/>
      <c r="B23" s="532"/>
      <c r="C23" s="532"/>
      <c r="D23" s="532"/>
      <c r="E23" s="532"/>
      <c r="F23" s="532"/>
      <c r="G23" s="532"/>
      <c r="H23" s="532"/>
      <c r="I23" s="532"/>
      <c r="J23" s="532"/>
      <c r="K23" s="532"/>
      <c r="L23" s="532"/>
      <c r="M23" s="532"/>
      <c r="N23" s="532"/>
      <c r="O23" s="532"/>
      <c r="P23" s="532"/>
      <c r="Q23" s="532"/>
      <c r="R23" s="532"/>
      <c r="S23" s="532"/>
      <c r="T23" s="532"/>
    </row>
    <row r="24" spans="1:20" s="515" customFormat="1" ht="24" customHeight="1">
      <c r="A24" s="534"/>
      <c r="B24" s="534"/>
      <c r="C24" s="945" t="s">
        <v>1164</v>
      </c>
      <c r="D24" s="945"/>
      <c r="E24" s="532"/>
      <c r="F24" s="532"/>
      <c r="G24" s="532"/>
      <c r="H24" s="532"/>
      <c r="I24" s="532"/>
      <c r="J24" s="532"/>
      <c r="K24" s="532"/>
      <c r="L24" s="532"/>
      <c r="M24" s="532"/>
      <c r="N24" s="532"/>
      <c r="O24" s="532"/>
      <c r="P24" s="532"/>
      <c r="Q24" s="532"/>
      <c r="R24" s="532"/>
      <c r="S24" s="532"/>
      <c r="T24" s="532"/>
    </row>
    <row r="25" spans="1:20" s="515" customFormat="1" ht="24" customHeight="1">
      <c r="A25" s="535"/>
      <c r="B25" s="535"/>
      <c r="C25" s="536" t="s">
        <v>14</v>
      </c>
      <c r="D25" s="536" t="s">
        <v>15</v>
      </c>
      <c r="E25" s="532"/>
      <c r="F25" s="532"/>
      <c r="G25" s="532"/>
      <c r="H25" s="532"/>
      <c r="I25" s="532"/>
      <c r="J25" s="532"/>
      <c r="K25" s="532"/>
      <c r="L25" s="532"/>
      <c r="M25" s="532"/>
      <c r="N25" s="532"/>
      <c r="O25" s="532"/>
      <c r="P25" s="532"/>
      <c r="Q25" s="532"/>
      <c r="R25" s="532"/>
      <c r="S25" s="532"/>
      <c r="T25" s="532"/>
    </row>
    <row r="26" spans="1:20" s="515" customFormat="1" ht="24" customHeight="1">
      <c r="A26" s="1005" t="s">
        <v>22</v>
      </c>
      <c r="B26" s="1006"/>
      <c r="C26" s="537"/>
      <c r="D26" s="537"/>
      <c r="E26" s="532"/>
      <c r="F26" s="532"/>
      <c r="G26" s="532"/>
      <c r="H26" s="532"/>
      <c r="I26" s="532"/>
      <c r="J26" s="532"/>
      <c r="K26" s="532"/>
      <c r="L26" s="532"/>
      <c r="M26" s="532"/>
      <c r="N26" s="532"/>
      <c r="O26" s="532"/>
      <c r="P26" s="532"/>
      <c r="Q26" s="532"/>
      <c r="R26" s="532"/>
      <c r="S26" s="532"/>
      <c r="T26" s="532"/>
    </row>
    <row r="27" spans="1:20" s="515" customFormat="1" ht="24" customHeight="1">
      <c r="A27" s="994" t="s">
        <v>1165</v>
      </c>
      <c r="B27" s="538" t="s">
        <v>1166</v>
      </c>
      <c r="C27" s="537"/>
      <c r="D27" s="537"/>
      <c r="E27" s="532"/>
      <c r="F27" s="532"/>
      <c r="G27" s="532"/>
      <c r="H27" s="532"/>
      <c r="I27" s="532"/>
      <c r="J27" s="532"/>
      <c r="K27" s="532"/>
      <c r="L27" s="532"/>
      <c r="M27" s="532"/>
      <c r="N27" s="532"/>
      <c r="O27" s="532"/>
      <c r="P27" s="532"/>
      <c r="Q27" s="532"/>
      <c r="R27" s="532"/>
      <c r="S27" s="532"/>
      <c r="T27" s="532"/>
    </row>
    <row r="28" spans="1:20" s="515" customFormat="1" ht="24" customHeight="1">
      <c r="A28" s="995"/>
      <c r="B28" s="538" t="s">
        <v>1167</v>
      </c>
      <c r="C28" s="537"/>
      <c r="D28" s="537"/>
      <c r="E28" s="532"/>
      <c r="F28" s="532"/>
      <c r="G28" s="532"/>
      <c r="H28" s="532"/>
      <c r="I28" s="532"/>
      <c r="J28" s="532"/>
      <c r="K28" s="532"/>
      <c r="L28" s="532"/>
      <c r="M28" s="532"/>
      <c r="N28" s="532"/>
      <c r="O28" s="532"/>
      <c r="P28" s="532"/>
      <c r="Q28" s="532"/>
      <c r="R28" s="532"/>
      <c r="S28" s="532"/>
      <c r="T28" s="532"/>
    </row>
    <row r="29" spans="1:20" s="515" customFormat="1" ht="24" customHeight="1">
      <c r="A29" s="995"/>
      <c r="B29" s="538" t="s">
        <v>1168</v>
      </c>
      <c r="C29" s="537"/>
      <c r="D29" s="537"/>
      <c r="E29" s="532"/>
      <c r="F29" s="532"/>
      <c r="G29" s="532"/>
      <c r="H29" s="532"/>
      <c r="I29" s="532"/>
      <c r="J29" s="532"/>
      <c r="K29" s="532"/>
      <c r="L29" s="532"/>
      <c r="M29" s="532"/>
      <c r="N29" s="532"/>
      <c r="O29" s="532"/>
      <c r="P29" s="532"/>
      <c r="Q29" s="532"/>
      <c r="R29" s="532"/>
      <c r="S29" s="532"/>
      <c r="T29" s="532"/>
    </row>
    <row r="30" spans="1:20" s="515" customFormat="1" ht="24" customHeight="1">
      <c r="A30" s="995"/>
      <c r="B30" s="538" t="s">
        <v>1169</v>
      </c>
      <c r="C30" s="537"/>
      <c r="D30" s="537"/>
      <c r="E30" s="532"/>
      <c r="F30" s="532"/>
      <c r="G30" s="532"/>
      <c r="H30" s="532"/>
      <c r="I30" s="532"/>
      <c r="J30" s="532"/>
      <c r="K30" s="532"/>
      <c r="L30" s="532"/>
      <c r="M30" s="532"/>
      <c r="N30" s="532"/>
      <c r="O30" s="532"/>
      <c r="P30" s="532"/>
      <c r="Q30" s="532"/>
      <c r="R30" s="532"/>
      <c r="S30" s="532"/>
      <c r="T30" s="532"/>
    </row>
    <row r="31" spans="1:20" s="515" customFormat="1" ht="24" customHeight="1">
      <c r="A31" s="995"/>
      <c r="B31" s="538" t="s">
        <v>1170</v>
      </c>
      <c r="C31" s="537"/>
      <c r="D31" s="537"/>
      <c r="E31" s="532"/>
      <c r="F31" s="532"/>
      <c r="G31" s="532"/>
      <c r="H31" s="532"/>
      <c r="I31" s="532"/>
      <c r="J31" s="532"/>
      <c r="K31" s="532"/>
      <c r="L31" s="532"/>
      <c r="M31" s="532"/>
      <c r="N31" s="532"/>
      <c r="O31" s="532"/>
      <c r="P31" s="532"/>
      <c r="Q31" s="532"/>
      <c r="R31" s="532"/>
      <c r="S31" s="532"/>
      <c r="T31" s="532"/>
    </row>
    <row r="32" spans="1:20" s="515" customFormat="1" ht="24" customHeight="1">
      <c r="A32" s="995"/>
      <c r="B32" s="538" t="s">
        <v>1171</v>
      </c>
      <c r="C32" s="537"/>
      <c r="D32" s="537"/>
      <c r="E32" s="532"/>
      <c r="F32" s="532"/>
      <c r="G32" s="532"/>
      <c r="H32" s="532"/>
      <c r="I32" s="532"/>
      <c r="J32" s="532"/>
      <c r="K32" s="532"/>
      <c r="L32" s="532"/>
      <c r="M32" s="532"/>
      <c r="N32" s="532"/>
      <c r="O32" s="532"/>
      <c r="P32" s="532"/>
      <c r="Q32" s="532"/>
      <c r="R32" s="532"/>
      <c r="S32" s="532"/>
      <c r="T32" s="532"/>
    </row>
    <row r="33" spans="1:20" s="515" customFormat="1" ht="24" customHeight="1">
      <c r="A33" s="996"/>
      <c r="B33" s="538" t="s">
        <v>1172</v>
      </c>
      <c r="C33" s="537"/>
      <c r="D33" s="537"/>
      <c r="E33" s="532"/>
      <c r="F33" s="532"/>
      <c r="G33" s="532"/>
      <c r="H33" s="532"/>
      <c r="I33" s="532"/>
      <c r="J33" s="532"/>
      <c r="K33" s="532"/>
      <c r="L33" s="532"/>
      <c r="M33" s="532"/>
      <c r="N33" s="532"/>
      <c r="O33" s="532"/>
      <c r="P33" s="532"/>
      <c r="Q33" s="532"/>
      <c r="R33" s="532"/>
      <c r="S33" s="532"/>
      <c r="T33" s="532"/>
    </row>
    <row r="34" spans="1:20" s="515" customFormat="1" ht="24" customHeight="1">
      <c r="A34" s="994" t="s">
        <v>1173</v>
      </c>
      <c r="B34" s="538" t="s">
        <v>1174</v>
      </c>
      <c r="C34" s="537"/>
      <c r="D34" s="537"/>
      <c r="E34" s="532"/>
      <c r="F34" s="532"/>
      <c r="G34" s="532"/>
      <c r="H34" s="532"/>
      <c r="I34" s="532"/>
      <c r="J34" s="532"/>
      <c r="K34" s="532"/>
      <c r="L34" s="532"/>
      <c r="M34" s="532"/>
      <c r="N34" s="532"/>
      <c r="O34" s="532"/>
      <c r="P34" s="532"/>
      <c r="Q34" s="532"/>
      <c r="R34" s="532"/>
      <c r="S34" s="532"/>
      <c r="T34" s="532"/>
    </row>
    <row r="35" spans="1:20" s="515" customFormat="1" ht="24" customHeight="1">
      <c r="A35" s="996"/>
      <c r="B35" s="538" t="s">
        <v>1175</v>
      </c>
      <c r="C35" s="537"/>
      <c r="D35" s="537"/>
      <c r="E35" s="532"/>
      <c r="F35" s="532"/>
      <c r="G35" s="532"/>
      <c r="H35" s="532"/>
      <c r="I35" s="532"/>
      <c r="J35" s="532"/>
      <c r="K35" s="532"/>
      <c r="L35" s="532"/>
      <c r="M35" s="532"/>
      <c r="N35" s="532"/>
      <c r="O35" s="532"/>
      <c r="P35" s="532"/>
      <c r="Q35" s="532"/>
      <c r="R35" s="532"/>
      <c r="S35" s="532"/>
      <c r="T35" s="532"/>
    </row>
    <row r="36" spans="1:20" s="515" customFormat="1" ht="24" customHeight="1">
      <c r="A36" s="994" t="s">
        <v>26</v>
      </c>
      <c r="B36" s="538" t="s">
        <v>1176</v>
      </c>
      <c r="C36" s="537"/>
      <c r="D36" s="537"/>
      <c r="E36" s="532"/>
      <c r="F36" s="532"/>
      <c r="G36" s="532"/>
      <c r="H36" s="532"/>
      <c r="I36" s="532"/>
      <c r="J36" s="532"/>
      <c r="K36" s="532"/>
      <c r="L36" s="532"/>
      <c r="M36" s="532"/>
      <c r="N36" s="532"/>
      <c r="O36" s="532"/>
      <c r="P36" s="532"/>
      <c r="Q36" s="532"/>
      <c r="R36" s="532"/>
      <c r="S36" s="532"/>
      <c r="T36" s="532"/>
    </row>
    <row r="37" spans="1:20" s="515" customFormat="1" ht="24" customHeight="1">
      <c r="A37" s="995"/>
      <c r="B37" s="538" t="s">
        <v>1177</v>
      </c>
      <c r="C37" s="537"/>
      <c r="D37" s="537"/>
      <c r="E37" s="532"/>
      <c r="F37" s="532"/>
      <c r="G37" s="532"/>
      <c r="H37" s="532"/>
      <c r="I37" s="532"/>
      <c r="J37" s="532"/>
      <c r="K37" s="532"/>
      <c r="L37" s="532"/>
      <c r="M37" s="532"/>
      <c r="N37" s="532"/>
      <c r="O37" s="532"/>
      <c r="P37" s="532"/>
      <c r="Q37" s="532"/>
      <c r="R37" s="532"/>
      <c r="S37" s="532"/>
      <c r="T37" s="532"/>
    </row>
    <row r="38" spans="1:20" s="515" customFormat="1" ht="24" customHeight="1">
      <c r="A38" s="995"/>
      <c r="B38" s="538" t="s">
        <v>1178</v>
      </c>
      <c r="C38" s="537"/>
      <c r="D38" s="537"/>
      <c r="E38" s="532"/>
      <c r="F38" s="532"/>
      <c r="G38" s="532"/>
      <c r="H38" s="532"/>
      <c r="I38" s="532"/>
      <c r="J38" s="532"/>
      <c r="K38" s="532"/>
      <c r="L38" s="532"/>
      <c r="M38" s="532"/>
      <c r="N38" s="532"/>
      <c r="O38" s="532"/>
      <c r="P38" s="532"/>
      <c r="Q38" s="532"/>
      <c r="R38" s="532"/>
      <c r="S38" s="532"/>
      <c r="T38" s="532"/>
    </row>
    <row r="39" spans="1:20" s="515" customFormat="1" ht="24" customHeight="1">
      <c r="A39" s="995"/>
      <c r="B39" s="538" t="s">
        <v>1179</v>
      </c>
      <c r="C39" s="537"/>
      <c r="D39" s="537"/>
      <c r="E39" s="532"/>
      <c r="F39" s="532"/>
      <c r="G39" s="532"/>
      <c r="H39" s="532"/>
      <c r="I39" s="532"/>
      <c r="J39" s="532"/>
      <c r="K39" s="532"/>
      <c r="L39" s="532"/>
      <c r="M39" s="532"/>
      <c r="N39" s="532"/>
      <c r="O39" s="532"/>
      <c r="P39" s="532"/>
      <c r="Q39" s="532"/>
      <c r="R39" s="532"/>
      <c r="S39" s="532"/>
      <c r="T39" s="532"/>
    </row>
    <row r="40" spans="1:20" s="515" customFormat="1" ht="24" customHeight="1">
      <c r="A40" s="995"/>
      <c r="B40" s="538" t="s">
        <v>1180</v>
      </c>
      <c r="C40" s="537"/>
      <c r="D40" s="537"/>
      <c r="E40" s="532"/>
      <c r="F40" s="532"/>
      <c r="G40" s="532"/>
      <c r="H40" s="532"/>
      <c r="I40" s="532"/>
      <c r="J40" s="532"/>
      <c r="K40" s="532"/>
      <c r="L40" s="532"/>
      <c r="M40" s="532"/>
      <c r="N40" s="532"/>
      <c r="O40" s="532"/>
      <c r="P40" s="532"/>
      <c r="Q40" s="532"/>
      <c r="R40" s="532"/>
      <c r="S40" s="532"/>
      <c r="T40" s="532"/>
    </row>
    <row r="41" spans="1:20" s="515" customFormat="1" ht="24" customHeight="1">
      <c r="A41" s="996"/>
      <c r="B41" s="538" t="s">
        <v>1181</v>
      </c>
      <c r="C41" s="537"/>
      <c r="D41" s="537"/>
      <c r="E41" s="532"/>
      <c r="F41" s="532"/>
      <c r="G41" s="532"/>
      <c r="H41" s="532"/>
      <c r="I41" s="532"/>
      <c r="J41" s="532"/>
      <c r="K41" s="532"/>
      <c r="L41" s="532"/>
      <c r="M41" s="532"/>
      <c r="N41" s="532"/>
      <c r="O41" s="532"/>
      <c r="P41" s="532"/>
      <c r="Q41" s="532"/>
      <c r="R41" s="532"/>
      <c r="S41" s="532"/>
      <c r="T41" s="532"/>
    </row>
    <row r="42" spans="1:20" s="515" customFormat="1" ht="24" customHeight="1">
      <c r="A42" s="997" t="s">
        <v>35</v>
      </c>
      <c r="B42" s="998"/>
      <c r="C42" s="539">
        <f>SUM(C26:C41)</f>
        <v>0</v>
      </c>
      <c r="D42" s="539">
        <f>SUM(D26:D41)</f>
        <v>0</v>
      </c>
      <c r="E42" s="532"/>
      <c r="F42" s="532"/>
      <c r="G42" s="532"/>
      <c r="H42" s="532"/>
      <c r="I42" s="532"/>
      <c r="J42" s="532"/>
      <c r="K42" s="532"/>
      <c r="L42" s="532"/>
      <c r="M42" s="532"/>
      <c r="N42" s="532"/>
      <c r="O42" s="532"/>
      <c r="P42" s="532"/>
      <c r="Q42" s="532"/>
      <c r="R42" s="532"/>
      <c r="S42" s="532"/>
      <c r="T42" s="532"/>
    </row>
    <row r="43" spans="1:20" s="515" customFormat="1" ht="24" customHeight="1">
      <c r="A43" s="532"/>
      <c r="B43" s="532"/>
      <c r="C43" s="532"/>
      <c r="D43" s="532"/>
      <c r="E43" s="532"/>
      <c r="F43" s="532"/>
      <c r="G43" s="532"/>
      <c r="H43" s="532"/>
      <c r="I43" s="532"/>
      <c r="J43" s="532"/>
      <c r="K43" s="532"/>
      <c r="L43" s="532"/>
      <c r="M43" s="532"/>
      <c r="N43" s="532"/>
      <c r="O43" s="532"/>
      <c r="P43" s="532"/>
      <c r="Q43" s="532"/>
      <c r="R43" s="532"/>
      <c r="S43" s="532"/>
      <c r="T43" s="532"/>
    </row>
    <row r="44" spans="1:20" ht="18.600000000000001" customHeight="1">
      <c r="A44" s="533" t="s">
        <v>1182</v>
      </c>
      <c r="B44" s="528"/>
      <c r="C44" s="528"/>
    </row>
    <row r="45" spans="1:20" ht="14.1" customHeight="1">
      <c r="A45" s="533"/>
      <c r="B45" s="528"/>
      <c r="C45" s="528"/>
    </row>
    <row r="46" spans="1:20" ht="23.25" customHeight="1">
      <c r="A46" s="528"/>
      <c r="C46" s="955" t="s">
        <v>1183</v>
      </c>
      <c r="D46" s="956"/>
      <c r="E46" s="988"/>
      <c r="F46" s="988"/>
      <c r="G46" s="988"/>
      <c r="H46" s="988"/>
      <c r="I46" s="988"/>
      <c r="J46" s="988"/>
    </row>
    <row r="47" spans="1:20" ht="18.600000000000001" customHeight="1">
      <c r="A47" s="528"/>
      <c r="C47" s="540" t="s">
        <v>14</v>
      </c>
      <c r="D47" s="541" t="s">
        <v>15</v>
      </c>
      <c r="E47" s="542"/>
      <c r="F47" s="542"/>
      <c r="G47" s="542"/>
      <c r="H47" s="542"/>
      <c r="I47" s="542"/>
      <c r="J47" s="542"/>
    </row>
    <row r="48" spans="1:20" ht="18.600000000000001" customHeight="1">
      <c r="A48" s="986" t="s">
        <v>1184</v>
      </c>
      <c r="B48" s="989"/>
      <c r="C48" s="543"/>
      <c r="D48" s="544"/>
      <c r="E48" s="545"/>
      <c r="F48" s="545"/>
      <c r="G48" s="545"/>
      <c r="H48" s="545"/>
      <c r="I48" s="546"/>
      <c r="J48" s="546"/>
    </row>
    <row r="49" spans="1:22" ht="18.600000000000001" customHeight="1">
      <c r="A49" s="986" t="s">
        <v>1185</v>
      </c>
      <c r="B49" s="989"/>
      <c r="C49" s="543"/>
      <c r="D49" s="544"/>
      <c r="E49" s="545"/>
      <c r="F49" s="545"/>
      <c r="G49" s="545"/>
      <c r="H49" s="545"/>
      <c r="I49" s="546"/>
      <c r="J49" s="546"/>
    </row>
    <row r="50" spans="1:22" ht="18.600000000000001" customHeight="1" thickBot="1">
      <c r="A50" s="990" t="s">
        <v>1186</v>
      </c>
      <c r="B50" s="991"/>
      <c r="C50" s="543"/>
      <c r="D50" s="544"/>
      <c r="E50" s="545"/>
      <c r="F50" s="545"/>
      <c r="G50" s="545"/>
      <c r="H50" s="545"/>
      <c r="I50" s="546"/>
      <c r="J50" s="546"/>
    </row>
    <row r="51" spans="1:22" ht="18.600000000000001" customHeight="1">
      <c r="A51" s="992" t="s">
        <v>1187</v>
      </c>
      <c r="B51" s="993">
        <v>0</v>
      </c>
      <c r="C51" s="547">
        <f>questionario!H44</f>
        <v>0</v>
      </c>
      <c r="D51" s="671">
        <f>questionario!J44</f>
        <v>0</v>
      </c>
      <c r="E51" s="672"/>
      <c r="F51" s="546"/>
      <c r="G51" s="546"/>
      <c r="H51" s="546"/>
      <c r="I51" s="546"/>
      <c r="J51" s="546"/>
    </row>
    <row r="52" spans="1:22" ht="14.1" customHeight="1">
      <c r="N52" s="548"/>
    </row>
    <row r="53" spans="1:22" ht="18.600000000000001" customHeight="1">
      <c r="A53" s="533" t="s">
        <v>1188</v>
      </c>
      <c r="N53" s="548"/>
    </row>
    <row r="54" spans="1:22" ht="14.1" customHeight="1">
      <c r="V54" s="549" t="s">
        <v>1189</v>
      </c>
    </row>
    <row r="55" spans="1:22" ht="18.600000000000001" customHeight="1">
      <c r="C55" s="980" t="s">
        <v>1190</v>
      </c>
      <c r="D55" s="982"/>
      <c r="E55" s="980" t="s">
        <v>1191</v>
      </c>
      <c r="F55" s="982"/>
      <c r="G55" s="980" t="s">
        <v>1192</v>
      </c>
      <c r="H55" s="982"/>
      <c r="I55" s="980" t="s">
        <v>1193</v>
      </c>
      <c r="J55" s="982" t="s">
        <v>1194</v>
      </c>
      <c r="K55" s="980" t="s">
        <v>1195</v>
      </c>
      <c r="L55" s="982"/>
      <c r="M55" s="980" t="s">
        <v>1196</v>
      </c>
      <c r="N55" s="982"/>
      <c r="O55" s="980" t="s">
        <v>1197</v>
      </c>
      <c r="P55" s="981"/>
      <c r="Q55" s="981"/>
      <c r="R55" s="982"/>
    </row>
    <row r="56" spans="1:22" ht="14.25" customHeight="1">
      <c r="C56" s="983"/>
      <c r="D56" s="985"/>
      <c r="E56" s="983"/>
      <c r="F56" s="985"/>
      <c r="G56" s="983"/>
      <c r="H56" s="985"/>
      <c r="I56" s="983"/>
      <c r="J56" s="985"/>
      <c r="K56" s="983"/>
      <c r="L56" s="985"/>
      <c r="M56" s="983"/>
      <c r="N56" s="985"/>
      <c r="O56" s="983"/>
      <c r="P56" s="984"/>
      <c r="Q56" s="984"/>
      <c r="R56" s="985"/>
    </row>
    <row r="57" spans="1:22" ht="18.600000000000001" customHeight="1">
      <c r="A57" s="986" t="s">
        <v>1198</v>
      </c>
      <c r="B57" s="987"/>
      <c r="C57" s="936"/>
      <c r="D57" s="938"/>
      <c r="E57" s="936"/>
      <c r="F57" s="938"/>
      <c r="G57" s="936"/>
      <c r="H57" s="938"/>
      <c r="I57" s="936"/>
      <c r="J57" s="938"/>
      <c r="K57" s="936"/>
      <c r="L57" s="938"/>
      <c r="M57" s="936"/>
      <c r="N57" s="938"/>
      <c r="O57" s="936"/>
      <c r="P57" s="937"/>
      <c r="Q57" s="937"/>
      <c r="R57" s="938"/>
    </row>
    <row r="58" spans="1:22" ht="18.600000000000001" customHeight="1">
      <c r="A58" s="978" t="s">
        <v>1173</v>
      </c>
      <c r="B58" s="979"/>
      <c r="C58" s="936"/>
      <c r="D58" s="938"/>
      <c r="E58" s="936"/>
      <c r="F58" s="938"/>
      <c r="G58" s="936"/>
      <c r="H58" s="938"/>
      <c r="I58" s="936"/>
      <c r="J58" s="938"/>
      <c r="K58" s="936"/>
      <c r="L58" s="938"/>
      <c r="M58" s="936"/>
      <c r="N58" s="938"/>
      <c r="O58" s="936"/>
      <c r="P58" s="937"/>
      <c r="Q58" s="937"/>
      <c r="R58" s="938"/>
    </row>
    <row r="59" spans="1:22" ht="18.600000000000001" customHeight="1">
      <c r="A59" s="976" t="s">
        <v>26</v>
      </c>
      <c r="B59" s="977"/>
      <c r="C59" s="936"/>
      <c r="D59" s="938"/>
      <c r="E59" s="936"/>
      <c r="F59" s="938"/>
      <c r="G59" s="936"/>
      <c r="H59" s="938"/>
      <c r="I59" s="936"/>
      <c r="J59" s="938"/>
      <c r="K59" s="936"/>
      <c r="L59" s="938"/>
      <c r="M59" s="936"/>
      <c r="N59" s="938"/>
      <c r="O59" s="936"/>
      <c r="P59" s="937"/>
      <c r="Q59" s="937"/>
      <c r="R59" s="938"/>
    </row>
    <row r="60" spans="1:22" s="551" customFormat="1" ht="12" customHeight="1">
      <c r="A60" s="550" t="s">
        <v>1199</v>
      </c>
      <c r="L60" s="552"/>
      <c r="M60" s="552"/>
      <c r="N60" s="552"/>
      <c r="O60" s="552"/>
    </row>
    <row r="61" spans="1:22" s="551" customFormat="1" ht="12" customHeight="1">
      <c r="A61" s="550" t="s">
        <v>1200</v>
      </c>
      <c r="L61" s="552"/>
      <c r="M61" s="552"/>
      <c r="N61" s="552"/>
      <c r="O61" s="552"/>
    </row>
    <row r="62" spans="1:22" s="551" customFormat="1" ht="12" customHeight="1">
      <c r="A62" s="550" t="s">
        <v>1201</v>
      </c>
      <c r="L62" s="552"/>
      <c r="M62" s="552"/>
      <c r="N62" s="552"/>
      <c r="O62" s="552"/>
    </row>
    <row r="63" spans="1:22" s="551" customFormat="1" ht="12" customHeight="1">
      <c r="A63" s="550" t="s">
        <v>1202</v>
      </c>
      <c r="L63" s="552"/>
      <c r="M63" s="552"/>
      <c r="N63" s="552"/>
      <c r="O63" s="552"/>
    </row>
    <row r="64" spans="1:22" s="551" customFormat="1" ht="12" customHeight="1">
      <c r="A64" s="550" t="s">
        <v>1203</v>
      </c>
      <c r="L64" s="552"/>
      <c r="M64" s="552"/>
      <c r="N64" s="552"/>
      <c r="O64" s="552"/>
    </row>
    <row r="65" spans="1:20" s="551" customFormat="1" ht="12" customHeight="1">
      <c r="A65" s="550" t="s">
        <v>1204</v>
      </c>
      <c r="L65" s="552"/>
      <c r="M65" s="552"/>
      <c r="N65" s="552"/>
      <c r="O65" s="552"/>
    </row>
    <row r="66" spans="1:20" ht="18.600000000000001" customHeight="1"/>
    <row r="67" spans="1:20" ht="24.6" customHeight="1">
      <c r="A67" s="891" t="s">
        <v>1205</v>
      </c>
      <c r="B67" s="891"/>
      <c r="C67" s="891"/>
      <c r="D67" s="891"/>
      <c r="E67" s="891"/>
      <c r="F67" s="891"/>
      <c r="G67" s="891"/>
      <c r="H67" s="891"/>
      <c r="I67" s="891"/>
      <c r="J67" s="891"/>
      <c r="K67" s="891"/>
      <c r="L67" s="891"/>
      <c r="M67" s="891"/>
      <c r="N67" s="891"/>
      <c r="O67" s="891"/>
      <c r="P67" s="891"/>
      <c r="Q67" s="891"/>
      <c r="R67" s="891"/>
      <c r="S67" s="891"/>
      <c r="T67" s="891"/>
    </row>
    <row r="68" spans="1:20" ht="18.600000000000001" customHeight="1"/>
    <row r="69" spans="1:20" ht="18.600000000000001" customHeight="1">
      <c r="A69" s="533" t="s">
        <v>1206</v>
      </c>
      <c r="B69" s="517"/>
      <c r="C69" s="517"/>
      <c r="D69" s="517"/>
      <c r="E69" s="517"/>
      <c r="J69" s="553" t="b">
        <v>1</v>
      </c>
      <c r="K69" s="530" t="s">
        <v>9</v>
      </c>
      <c r="L69" s="343" t="b">
        <v>0</v>
      </c>
      <c r="M69" s="530" t="s">
        <v>8</v>
      </c>
      <c r="N69" s="343" t="b">
        <v>0</v>
      </c>
      <c r="R69" s="517"/>
      <c r="S69" s="517"/>
      <c r="T69" s="517"/>
    </row>
    <row r="70" spans="1:20" ht="18.600000000000001" customHeight="1">
      <c r="A70" s="517"/>
      <c r="B70" s="517"/>
      <c r="C70" s="517"/>
      <c r="D70" s="517"/>
      <c r="E70" s="517"/>
      <c r="F70" s="517"/>
      <c r="G70" s="530"/>
      <c r="H70" s="530"/>
      <c r="I70" s="530"/>
      <c r="J70" s="517"/>
      <c r="K70" s="517"/>
      <c r="L70" s="517"/>
      <c r="M70" s="517"/>
      <c r="N70" s="517"/>
      <c r="O70" s="517"/>
      <c r="P70" s="517"/>
      <c r="Q70" s="517"/>
      <c r="R70" s="517"/>
      <c r="S70" s="517"/>
      <c r="T70" s="517"/>
    </row>
    <row r="71" spans="1:20" ht="18.600000000000001" customHeight="1">
      <c r="A71" s="533" t="s">
        <v>1207</v>
      </c>
      <c r="B71" s="517"/>
      <c r="C71" s="517"/>
      <c r="D71" s="517"/>
      <c r="E71" s="517"/>
      <c r="F71" s="517"/>
      <c r="G71" s="530"/>
      <c r="H71" s="530"/>
      <c r="I71" s="530"/>
      <c r="J71" s="517"/>
      <c r="K71" s="517"/>
      <c r="L71" s="517"/>
      <c r="M71" s="517"/>
      <c r="N71" s="517"/>
      <c r="O71" s="517"/>
      <c r="P71" s="517"/>
      <c r="Q71" s="517"/>
      <c r="R71" s="517"/>
      <c r="S71" s="517"/>
      <c r="T71" s="517"/>
    </row>
    <row r="72" spans="1:20" ht="18.600000000000001" customHeight="1">
      <c r="A72" s="554" t="s">
        <v>1208</v>
      </c>
      <c r="B72" s="555"/>
      <c r="C72" s="555"/>
      <c r="D72" s="555"/>
      <c r="E72" s="555"/>
      <c r="F72" s="555"/>
      <c r="G72" s="554"/>
      <c r="H72" s="556" t="b">
        <v>0</v>
      </c>
      <c r="I72" s="554"/>
      <c r="J72" s="922" t="s">
        <v>1209</v>
      </c>
      <c r="K72" s="922"/>
      <c r="L72" s="922"/>
      <c r="M72" s="922"/>
      <c r="N72" s="922"/>
      <c r="O72" s="922"/>
      <c r="P72" s="922"/>
      <c r="Q72" s="922"/>
      <c r="R72" s="922"/>
      <c r="S72" s="922"/>
      <c r="T72" s="922"/>
    </row>
    <row r="73" spans="1:20" s="551" customFormat="1" ht="18.600000000000001" hidden="1" customHeight="1">
      <c r="A73" s="971" t="s">
        <v>1209</v>
      </c>
      <c r="B73" s="971"/>
      <c r="C73" s="971"/>
      <c r="D73" s="971"/>
      <c r="E73" s="971"/>
      <c r="F73" s="971"/>
      <c r="G73" s="971"/>
      <c r="H73" s="971"/>
      <c r="I73" s="971"/>
      <c r="J73" s="971"/>
      <c r="K73" s="558"/>
      <c r="L73" s="558"/>
      <c r="M73" s="558"/>
      <c r="N73" s="558"/>
      <c r="O73" s="558"/>
      <c r="P73" s="558"/>
      <c r="Q73" s="558"/>
      <c r="R73" s="558"/>
      <c r="S73" s="558"/>
      <c r="T73" s="558"/>
    </row>
    <row r="74" spans="1:20" ht="18.600000000000001" customHeight="1">
      <c r="A74" s="559" t="s">
        <v>1210</v>
      </c>
      <c r="B74" s="560"/>
      <c r="C74" s="560"/>
      <c r="D74" s="560"/>
      <c r="E74" s="560"/>
      <c r="F74" s="560"/>
      <c r="G74" s="559"/>
      <c r="H74" s="561" t="b">
        <v>0</v>
      </c>
      <c r="I74" s="559"/>
      <c r="J74" s="922" t="s">
        <v>1211</v>
      </c>
      <c r="K74" s="922"/>
      <c r="L74" s="922"/>
      <c r="M74" s="922"/>
      <c r="N74" s="922"/>
      <c r="O74" s="922"/>
      <c r="P74" s="922"/>
      <c r="Q74" s="922"/>
      <c r="R74" s="922"/>
      <c r="S74" s="922"/>
      <c r="T74" s="922"/>
    </row>
    <row r="75" spans="1:20" s="551" customFormat="1" ht="18.600000000000001" hidden="1" customHeight="1">
      <c r="A75" s="971" t="s">
        <v>1211</v>
      </c>
      <c r="B75" s="971"/>
      <c r="C75" s="971"/>
      <c r="D75" s="971"/>
      <c r="E75" s="971"/>
      <c r="F75" s="971"/>
      <c r="G75" s="971"/>
      <c r="H75" s="971"/>
      <c r="I75" s="971"/>
      <c r="J75" s="971"/>
      <c r="K75" s="558"/>
      <c r="L75" s="558"/>
      <c r="M75" s="558"/>
      <c r="N75" s="558"/>
      <c r="O75" s="558"/>
      <c r="P75" s="558"/>
      <c r="Q75" s="558"/>
      <c r="R75" s="558"/>
      <c r="S75" s="558"/>
      <c r="T75" s="558"/>
    </row>
    <row r="76" spans="1:20" ht="18.600000000000001" customHeight="1">
      <c r="A76" s="559" t="s">
        <v>1212</v>
      </c>
      <c r="B76" s="560"/>
      <c r="C76" s="560"/>
      <c r="D76" s="560"/>
      <c r="E76" s="560"/>
      <c r="F76" s="560"/>
      <c r="G76" s="559"/>
      <c r="H76" s="561" t="b">
        <v>0</v>
      </c>
      <c r="I76" s="559"/>
      <c r="J76" s="922" t="s">
        <v>1213</v>
      </c>
      <c r="K76" s="922"/>
      <c r="L76" s="922"/>
      <c r="M76" s="922"/>
      <c r="N76" s="922"/>
      <c r="O76" s="922"/>
      <c r="P76" s="922"/>
      <c r="Q76" s="922"/>
      <c r="R76" s="922"/>
      <c r="S76" s="922"/>
      <c r="T76" s="922"/>
    </row>
    <row r="77" spans="1:20" s="551" customFormat="1" ht="18.600000000000001" hidden="1" customHeight="1">
      <c r="A77" s="971" t="s">
        <v>1213</v>
      </c>
      <c r="B77" s="971"/>
      <c r="C77" s="971"/>
      <c r="D77" s="971"/>
      <c r="E77" s="971"/>
      <c r="F77" s="971"/>
      <c r="G77" s="971"/>
      <c r="H77" s="971"/>
      <c r="I77" s="971"/>
      <c r="J77" s="971"/>
      <c r="K77" s="558"/>
      <c r="L77" s="558"/>
      <c r="M77" s="558"/>
      <c r="N77" s="558"/>
      <c r="O77" s="558"/>
      <c r="P77" s="558"/>
      <c r="Q77" s="558"/>
      <c r="R77" s="558"/>
      <c r="S77" s="558"/>
      <c r="T77" s="558"/>
    </row>
    <row r="78" spans="1:20" ht="18.600000000000001" customHeight="1">
      <c r="A78" s="559" t="s">
        <v>1214</v>
      </c>
      <c r="B78" s="560"/>
      <c r="C78" s="560"/>
      <c r="D78" s="560"/>
      <c r="E78" s="560"/>
      <c r="F78" s="560"/>
      <c r="G78" s="559"/>
      <c r="H78" s="561" t="b">
        <v>0</v>
      </c>
      <c r="I78" s="559"/>
      <c r="J78" s="922" t="s">
        <v>1215</v>
      </c>
      <c r="K78" s="922"/>
      <c r="L78" s="922"/>
      <c r="M78" s="922"/>
      <c r="N78" s="922"/>
      <c r="O78" s="922"/>
      <c r="P78" s="922"/>
      <c r="Q78" s="922"/>
      <c r="R78" s="922"/>
      <c r="S78" s="922"/>
      <c r="T78" s="922"/>
    </row>
    <row r="79" spans="1:20" s="551" customFormat="1" ht="18.600000000000001" hidden="1" customHeight="1">
      <c r="A79" s="971"/>
      <c r="B79" s="971"/>
      <c r="C79" s="971"/>
      <c r="D79" s="971"/>
      <c r="E79" s="971"/>
      <c r="F79" s="971"/>
      <c r="G79" s="971"/>
      <c r="H79" s="971"/>
      <c r="I79" s="971"/>
      <c r="J79" s="971"/>
      <c r="K79" s="558"/>
      <c r="L79" s="558"/>
      <c r="M79" s="558"/>
      <c r="N79" s="558"/>
      <c r="O79" s="558"/>
      <c r="P79" s="558"/>
      <c r="Q79" s="558"/>
      <c r="R79" s="558"/>
      <c r="S79" s="558"/>
      <c r="T79" s="558"/>
    </row>
    <row r="80" spans="1:20" s="551" customFormat="1" ht="17.45" customHeight="1">
      <c r="A80" s="562"/>
      <c r="B80" s="562"/>
      <c r="C80" s="562"/>
      <c r="D80" s="562"/>
      <c r="E80" s="562"/>
      <c r="F80" s="562"/>
      <c r="G80" s="562"/>
      <c r="H80" s="562"/>
      <c r="I80" s="562"/>
      <c r="J80" s="562"/>
      <c r="K80" s="563"/>
      <c r="L80" s="563"/>
      <c r="M80" s="563"/>
      <c r="N80" s="563"/>
      <c r="O80" s="563"/>
      <c r="P80" s="563"/>
      <c r="Q80" s="563"/>
      <c r="R80" s="563"/>
      <c r="S80" s="563"/>
      <c r="T80" s="563"/>
    </row>
    <row r="81" spans="1:20" s="435" customFormat="1" ht="18.600000000000001" customHeight="1">
      <c r="A81" s="972" t="s">
        <v>1335</v>
      </c>
      <c r="B81" s="972"/>
      <c r="C81" s="972"/>
      <c r="D81" s="972"/>
      <c r="E81" s="972"/>
      <c r="F81" s="972"/>
      <c r="G81" s="972"/>
      <c r="H81" s="972"/>
      <c r="I81" s="972"/>
      <c r="J81" s="972"/>
      <c r="K81" s="972"/>
      <c r="L81" s="514" t="s">
        <v>9</v>
      </c>
      <c r="M81" s="343" t="b">
        <v>0</v>
      </c>
      <c r="N81" s="514" t="s">
        <v>8</v>
      </c>
      <c r="O81" s="565" t="b">
        <v>0</v>
      </c>
      <c r="R81" s="566"/>
      <c r="S81" s="566"/>
      <c r="T81" s="566"/>
    </row>
    <row r="82" spans="1:20" s="435" customFormat="1" ht="18.600000000000001" customHeight="1">
      <c r="A82" s="564"/>
      <c r="B82" s="564"/>
      <c r="C82" s="564"/>
      <c r="D82" s="564"/>
      <c r="E82" s="564"/>
      <c r="F82" s="564"/>
      <c r="J82" s="553"/>
      <c r="K82" s="514"/>
      <c r="L82" s="343"/>
      <c r="M82" s="514"/>
      <c r="N82" s="343"/>
      <c r="O82" s="434"/>
      <c r="R82" s="566"/>
      <c r="S82" s="566"/>
      <c r="T82" s="566"/>
    </row>
    <row r="83" spans="1:20" s="435" customFormat="1" ht="18.600000000000001" customHeight="1">
      <c r="A83" s="972" t="s">
        <v>1216</v>
      </c>
      <c r="B83" s="972"/>
      <c r="C83" s="972"/>
      <c r="D83" s="972"/>
      <c r="E83" s="972"/>
      <c r="F83" s="972"/>
      <c r="G83" s="972"/>
      <c r="H83" s="972"/>
      <c r="I83" s="972"/>
      <c r="J83" s="972"/>
      <c r="K83" s="514" t="s">
        <v>9</v>
      </c>
      <c r="L83" s="343" t="b">
        <v>0</v>
      </c>
      <c r="M83" s="514" t="s">
        <v>8</v>
      </c>
      <c r="N83" s="343" t="b">
        <v>0</v>
      </c>
      <c r="O83" s="434"/>
      <c r="R83" s="566"/>
      <c r="S83" s="566"/>
      <c r="T83" s="566"/>
    </row>
    <row r="84" spans="1:20" s="435" customFormat="1" ht="18.600000000000001" customHeight="1">
      <c r="A84" s="564"/>
      <c r="B84" s="564"/>
      <c r="C84" s="564"/>
      <c r="D84" s="564"/>
      <c r="E84" s="564"/>
      <c r="F84" s="564"/>
      <c r="J84" s="553"/>
      <c r="K84" s="514"/>
      <c r="L84" s="343"/>
      <c r="M84" s="514"/>
      <c r="N84" s="343"/>
      <c r="O84" s="434"/>
      <c r="R84" s="566"/>
      <c r="S84" s="566"/>
      <c r="T84" s="566"/>
    </row>
    <row r="85" spans="1:20" ht="18.600000000000001" customHeight="1">
      <c r="A85" s="567" t="s">
        <v>1217</v>
      </c>
      <c r="B85" s="568"/>
      <c r="C85" s="568"/>
      <c r="D85" s="568"/>
      <c r="E85" s="568"/>
      <c r="F85" s="568"/>
      <c r="G85" s="568"/>
      <c r="H85" s="568"/>
      <c r="I85" s="568"/>
      <c r="J85" s="530"/>
      <c r="K85" s="530"/>
      <c r="L85" s="530"/>
      <c r="M85"/>
      <c r="N85" s="530"/>
      <c r="O85" s="530"/>
      <c r="P85" s="530"/>
      <c r="Q85" s="530"/>
      <c r="R85" s="530"/>
      <c r="S85" s="530"/>
      <c r="T85" s="530"/>
    </row>
    <row r="86" spans="1:20" ht="18.600000000000001" customHeight="1">
      <c r="A86" s="568"/>
      <c r="B86" s="568"/>
      <c r="C86" s="568"/>
      <c r="D86" s="568"/>
      <c r="E86" s="568"/>
      <c r="F86" s="568"/>
      <c r="G86" s="568"/>
      <c r="H86" s="568"/>
      <c r="I86" s="568"/>
      <c r="J86" s="530"/>
      <c r="K86" s="530"/>
      <c r="L86" s="530"/>
      <c r="M86"/>
      <c r="N86" s="530"/>
      <c r="O86" s="530"/>
      <c r="P86" s="530"/>
      <c r="Q86" s="530"/>
      <c r="R86" s="530"/>
      <c r="S86" s="530"/>
      <c r="T86" s="530"/>
    </row>
    <row r="87" spans="1:20" ht="18.600000000000001" customHeight="1">
      <c r="A87" s="973" t="s">
        <v>1218</v>
      </c>
      <c r="B87" s="974"/>
      <c r="C87" s="974"/>
      <c r="D87" s="975"/>
      <c r="E87" s="973" t="s">
        <v>14</v>
      </c>
      <c r="F87" s="975"/>
      <c r="G87" s="973" t="s">
        <v>15</v>
      </c>
      <c r="H87" s="975"/>
      <c r="I87" s="973" t="s">
        <v>35</v>
      </c>
      <c r="J87" s="975"/>
      <c r="K87" s="530"/>
      <c r="L87" s="530"/>
      <c r="M87"/>
      <c r="N87" s="530"/>
      <c r="O87" s="530"/>
      <c r="P87" s="530"/>
      <c r="Q87" s="530"/>
      <c r="R87" s="530"/>
      <c r="S87" s="530"/>
      <c r="T87" s="530"/>
    </row>
    <row r="88" spans="1:20" ht="18.600000000000001" customHeight="1">
      <c r="A88" s="967" t="s">
        <v>1219</v>
      </c>
      <c r="B88" s="967"/>
      <c r="C88" s="967"/>
      <c r="D88" s="967"/>
      <c r="E88" s="968"/>
      <c r="F88" s="969"/>
      <c r="G88" s="968"/>
      <c r="H88" s="969"/>
      <c r="I88" s="968"/>
      <c r="J88" s="969"/>
      <c r="K88" s="530"/>
      <c r="L88" s="530"/>
      <c r="M88"/>
      <c r="N88" s="530"/>
      <c r="O88" s="530"/>
      <c r="P88" s="530"/>
      <c r="Q88" s="530"/>
      <c r="R88" s="530"/>
      <c r="S88" s="530"/>
      <c r="T88" s="530"/>
    </row>
    <row r="89" spans="1:20" ht="18.600000000000001" customHeight="1">
      <c r="A89" s="967" t="s">
        <v>1220</v>
      </c>
      <c r="B89" s="967"/>
      <c r="C89" s="967"/>
      <c r="D89" s="967"/>
      <c r="E89" s="968"/>
      <c r="F89" s="969"/>
      <c r="G89" s="968"/>
      <c r="H89" s="969"/>
      <c r="I89" s="968"/>
      <c r="J89" s="969"/>
      <c r="K89" s="530"/>
      <c r="L89" s="530"/>
      <c r="M89"/>
      <c r="N89" s="530"/>
      <c r="O89" s="530"/>
      <c r="P89" s="530"/>
      <c r="Q89" s="530"/>
      <c r="R89" s="530"/>
      <c r="S89" s="530"/>
      <c r="T89" s="530"/>
    </row>
    <row r="90" spans="1:20" ht="18.600000000000001" customHeight="1">
      <c r="A90" s="967" t="s">
        <v>1221</v>
      </c>
      <c r="B90" s="967"/>
      <c r="C90" s="967"/>
      <c r="D90" s="967"/>
      <c r="E90" s="968"/>
      <c r="F90" s="969"/>
      <c r="G90" s="968"/>
      <c r="H90" s="969"/>
      <c r="I90" s="968"/>
      <c r="J90" s="969"/>
      <c r="K90" s="530"/>
      <c r="L90" s="530"/>
      <c r="M90"/>
      <c r="N90" s="530"/>
      <c r="O90" s="530"/>
      <c r="P90" s="530"/>
      <c r="Q90" s="530"/>
      <c r="R90" s="530"/>
      <c r="S90" s="530"/>
      <c r="T90" s="530"/>
    </row>
    <row r="91" spans="1:20" ht="18.600000000000001" customHeight="1">
      <c r="A91" s="967" t="s">
        <v>1222</v>
      </c>
      <c r="B91" s="967"/>
      <c r="C91" s="967"/>
      <c r="D91" s="967"/>
      <c r="E91" s="968"/>
      <c r="F91" s="969"/>
      <c r="G91" s="968"/>
      <c r="H91" s="969"/>
      <c r="I91" s="968"/>
      <c r="J91" s="969"/>
      <c r="K91" s="530"/>
      <c r="L91" s="530"/>
      <c r="M91"/>
      <c r="N91" s="530"/>
      <c r="O91" s="530"/>
      <c r="P91" s="530"/>
      <c r="Q91" s="530"/>
      <c r="R91" s="530"/>
      <c r="S91" s="530"/>
      <c r="T91" s="530"/>
    </row>
    <row r="92" spans="1:20" ht="18.600000000000001" customHeight="1">
      <c r="A92" s="967" t="s">
        <v>1223</v>
      </c>
      <c r="B92" s="967"/>
      <c r="C92" s="967"/>
      <c r="D92" s="967"/>
      <c r="E92" s="968"/>
      <c r="F92" s="969"/>
      <c r="G92" s="968"/>
      <c r="H92" s="969"/>
      <c r="I92" s="968"/>
      <c r="J92" s="969"/>
      <c r="K92" s="530"/>
      <c r="L92" s="530"/>
      <c r="M92"/>
      <c r="N92" s="530"/>
      <c r="O92" s="530"/>
      <c r="P92" s="530"/>
      <c r="Q92" s="530"/>
      <c r="R92" s="530"/>
      <c r="S92" s="530"/>
      <c r="T92" s="530"/>
    </row>
    <row r="93" spans="1:20" ht="18.600000000000001" customHeight="1">
      <c r="A93" s="967" t="s">
        <v>1224</v>
      </c>
      <c r="B93" s="967"/>
      <c r="C93" s="967"/>
      <c r="D93" s="967"/>
      <c r="E93" s="968"/>
      <c r="F93" s="969"/>
      <c r="G93" s="968"/>
      <c r="H93" s="969"/>
      <c r="I93" s="968"/>
      <c r="J93" s="969"/>
      <c r="K93" s="530"/>
      <c r="L93" s="530"/>
      <c r="M93"/>
      <c r="N93" s="530"/>
      <c r="O93" s="530"/>
      <c r="P93" s="530"/>
      <c r="Q93" s="530"/>
      <c r="R93" s="530"/>
      <c r="S93" s="530"/>
      <c r="T93" s="530"/>
    </row>
    <row r="94" spans="1:20" ht="18.600000000000001" customHeight="1">
      <c r="A94" s="967" t="s">
        <v>1225</v>
      </c>
      <c r="B94" s="967"/>
      <c r="C94" s="967"/>
      <c r="D94" s="967"/>
      <c r="E94" s="968"/>
      <c r="F94" s="969"/>
      <c r="G94" s="968"/>
      <c r="H94" s="969"/>
      <c r="I94" s="968"/>
      <c r="J94" s="969"/>
      <c r="K94" s="530"/>
      <c r="L94" s="530"/>
      <c r="M94"/>
      <c r="N94" s="530"/>
      <c r="O94" s="530"/>
      <c r="P94" s="530"/>
      <c r="Q94" s="530"/>
      <c r="R94" s="530"/>
      <c r="S94" s="530"/>
      <c r="T94" s="530"/>
    </row>
    <row r="95" spans="1:20" ht="18.600000000000001" customHeight="1">
      <c r="A95" s="967" t="s">
        <v>1226</v>
      </c>
      <c r="B95" s="967"/>
      <c r="C95" s="967"/>
      <c r="D95" s="967"/>
      <c r="E95" s="968"/>
      <c r="F95" s="969"/>
      <c r="G95" s="968"/>
      <c r="H95" s="969"/>
      <c r="I95" s="968"/>
      <c r="J95" s="969"/>
      <c r="K95" s="530"/>
      <c r="L95" s="530"/>
      <c r="M95"/>
      <c r="N95" s="530"/>
      <c r="O95" s="530"/>
      <c r="P95" s="530"/>
      <c r="Q95" s="530"/>
      <c r="R95" s="530"/>
      <c r="S95" s="530"/>
      <c r="T95" s="530"/>
    </row>
    <row r="96" spans="1:20" ht="18.600000000000001" customHeight="1">
      <c r="A96" s="967" t="s">
        <v>1227</v>
      </c>
      <c r="B96" s="967"/>
      <c r="C96" s="967"/>
      <c r="D96" s="967"/>
      <c r="E96" s="968"/>
      <c r="F96" s="969"/>
      <c r="G96" s="968"/>
      <c r="H96" s="969"/>
      <c r="I96" s="968"/>
      <c r="J96" s="969"/>
      <c r="K96" s="530"/>
      <c r="L96" s="530"/>
      <c r="M96"/>
      <c r="N96" s="530"/>
      <c r="O96" s="530"/>
      <c r="P96" s="530"/>
      <c r="Q96" s="530"/>
      <c r="R96" s="530"/>
      <c r="S96" s="530"/>
      <c r="T96" s="530"/>
    </row>
    <row r="97" spans="1:20" ht="18.600000000000001" customHeight="1">
      <c r="A97" s="967" t="s">
        <v>1228</v>
      </c>
      <c r="B97" s="967"/>
      <c r="C97" s="967"/>
      <c r="D97" s="967"/>
      <c r="E97" s="968"/>
      <c r="F97" s="969"/>
      <c r="G97" s="968"/>
      <c r="H97" s="969"/>
      <c r="I97" s="968"/>
      <c r="J97" s="969"/>
      <c r="K97" s="530"/>
      <c r="L97" s="530"/>
      <c r="M97"/>
      <c r="N97" s="530"/>
      <c r="O97" s="530"/>
      <c r="P97" s="530"/>
      <c r="Q97" s="530"/>
      <c r="R97" s="530"/>
      <c r="S97" s="530"/>
      <c r="T97" s="530"/>
    </row>
    <row r="98" spans="1:20" ht="18.600000000000001" customHeight="1">
      <c r="A98" s="967" t="s">
        <v>1229</v>
      </c>
      <c r="B98" s="967"/>
      <c r="C98" s="967"/>
      <c r="D98" s="967"/>
      <c r="E98" s="968"/>
      <c r="F98" s="969"/>
      <c r="G98" s="968"/>
      <c r="H98" s="969"/>
      <c r="I98" s="968"/>
      <c r="J98" s="969"/>
      <c r="K98" s="530"/>
      <c r="L98" s="530"/>
      <c r="M98"/>
      <c r="N98" s="530"/>
      <c r="O98" s="530"/>
      <c r="P98" s="530"/>
      <c r="Q98" s="530"/>
      <c r="R98" s="530"/>
      <c r="S98" s="530"/>
      <c r="T98" s="530"/>
    </row>
    <row r="99" spans="1:20" ht="18.600000000000001" customHeight="1">
      <c r="A99" s="970" t="s">
        <v>1230</v>
      </c>
      <c r="B99" s="970"/>
      <c r="C99" s="970"/>
      <c r="D99" s="970"/>
      <c r="E99" s="968"/>
      <c r="F99" s="969"/>
      <c r="G99" s="968"/>
      <c r="H99" s="969"/>
      <c r="I99" s="968"/>
      <c r="J99" s="969"/>
      <c r="K99" s="530"/>
      <c r="L99" s="530"/>
      <c r="M99"/>
      <c r="N99" s="530"/>
      <c r="O99" s="530"/>
      <c r="P99" s="530"/>
      <c r="Q99" s="530"/>
      <c r="R99" s="530"/>
      <c r="S99" s="530"/>
      <c r="T99" s="530"/>
    </row>
    <row r="100" spans="1:20" ht="18.600000000000001" customHeight="1">
      <c r="A100" s="958" t="s">
        <v>1231</v>
      </c>
      <c r="B100" s="958"/>
      <c r="C100" s="958"/>
      <c r="D100" s="958"/>
      <c r="E100" s="959">
        <f>questionario!H44</f>
        <v>0</v>
      </c>
      <c r="F100" s="960"/>
      <c r="G100" s="959">
        <f>questionario!J44</f>
        <v>0</v>
      </c>
      <c r="H100" s="960"/>
      <c r="I100" s="959">
        <f>E100+G100</f>
        <v>0</v>
      </c>
      <c r="J100" s="960"/>
      <c r="K100" s="530"/>
      <c r="L100" s="530"/>
      <c r="M100"/>
      <c r="N100" s="530"/>
      <c r="O100" s="530"/>
      <c r="P100" s="530"/>
      <c r="Q100" s="530"/>
      <c r="R100" s="530"/>
      <c r="S100" s="530"/>
      <c r="T100" s="530"/>
    </row>
    <row r="101" spans="1:20" s="551" customFormat="1" ht="17.45" customHeight="1">
      <c r="A101" s="562"/>
      <c r="B101" s="562"/>
      <c r="C101" s="562"/>
      <c r="D101" s="562"/>
      <c r="E101" s="562"/>
      <c r="F101" s="562"/>
      <c r="G101" s="562"/>
      <c r="H101" s="562"/>
      <c r="I101" s="562"/>
      <c r="J101" s="562"/>
      <c r="K101" s="563"/>
      <c r="L101" s="563"/>
      <c r="M101" s="563"/>
      <c r="N101" s="563"/>
      <c r="O101" s="563"/>
      <c r="P101" s="563"/>
      <c r="Q101" s="563"/>
      <c r="R101" s="563"/>
      <c r="S101" s="563"/>
      <c r="T101" s="563"/>
    </row>
    <row r="102" spans="1:20" ht="18.600000000000001" customHeight="1">
      <c r="A102" s="530"/>
      <c r="B102" s="530"/>
      <c r="C102" s="530"/>
      <c r="D102" s="530"/>
      <c r="E102" s="530"/>
      <c r="F102" s="530"/>
      <c r="G102" s="530"/>
      <c r="H102" s="530"/>
      <c r="I102" s="530"/>
      <c r="J102" s="530"/>
      <c r="K102" s="530"/>
      <c r="L102" s="530"/>
      <c r="M102" s="530"/>
      <c r="N102" s="530"/>
      <c r="O102" s="530"/>
      <c r="P102" s="530"/>
      <c r="Q102" s="530"/>
      <c r="R102" s="530"/>
      <c r="S102" s="530"/>
      <c r="T102" s="530"/>
    </row>
    <row r="103" spans="1:20" ht="18.600000000000001" customHeight="1">
      <c r="A103" s="567" t="s">
        <v>1232</v>
      </c>
      <c r="B103" s="569"/>
      <c r="C103" s="569"/>
      <c r="D103" s="569"/>
      <c r="E103" s="569"/>
      <c r="F103" s="570"/>
      <c r="G103" s="570"/>
      <c r="H103" s="477"/>
      <c r="I103" s="477"/>
      <c r="J103" s="571"/>
      <c r="K103" s="530"/>
      <c r="L103" s="530"/>
      <c r="M103" s="530"/>
      <c r="N103" s="530"/>
      <c r="O103" s="530" t="s">
        <v>9</v>
      </c>
      <c r="P103" s="343" t="b">
        <v>0</v>
      </c>
      <c r="Q103" s="530" t="s">
        <v>8</v>
      </c>
      <c r="R103" s="343" t="b">
        <v>0</v>
      </c>
      <c r="S103" s="530"/>
      <c r="T103" s="530"/>
    </row>
    <row r="104" spans="1:20" ht="18.600000000000001" customHeight="1">
      <c r="A104" s="567"/>
      <c r="B104" s="569"/>
      <c r="C104" s="569"/>
      <c r="D104" s="569"/>
      <c r="E104" s="569"/>
      <c r="F104" s="570"/>
      <c r="G104" s="570"/>
      <c r="H104" s="477"/>
      <c r="I104" s="477"/>
      <c r="J104" s="571"/>
      <c r="K104" s="530"/>
      <c r="L104" s="530"/>
      <c r="M104" s="530"/>
      <c r="N104" s="530"/>
      <c r="O104" s="530"/>
      <c r="P104" s="343"/>
      <c r="Q104" s="530"/>
      <c r="R104" s="343"/>
      <c r="S104" s="530"/>
      <c r="T104" s="530"/>
    </row>
    <row r="105" spans="1:20" ht="18.600000000000001" customHeight="1">
      <c r="A105" s="533" t="s">
        <v>1233</v>
      </c>
      <c r="B105" s="517"/>
      <c r="C105" s="517"/>
      <c r="D105" s="517"/>
      <c r="E105" s="517"/>
      <c r="J105" s="571"/>
      <c r="K105" s="530"/>
      <c r="O105" s="530" t="s">
        <v>9</v>
      </c>
      <c r="P105" s="343" t="b">
        <v>0</v>
      </c>
      <c r="Q105" s="530" t="s">
        <v>8</v>
      </c>
      <c r="R105" s="343" t="b">
        <v>0</v>
      </c>
      <c r="S105" s="530"/>
      <c r="T105" s="530"/>
    </row>
    <row r="106" spans="1:20" ht="18.600000000000001" customHeight="1">
      <c r="A106" s="567"/>
      <c r="B106" s="569"/>
      <c r="C106" s="569"/>
      <c r="D106" s="569"/>
      <c r="E106" s="569"/>
      <c r="F106" s="570"/>
      <c r="G106" s="570"/>
      <c r="H106" s="477"/>
      <c r="I106" s="477"/>
      <c r="J106" s="571"/>
      <c r="K106" s="530"/>
      <c r="L106" s="530"/>
      <c r="M106" s="530"/>
      <c r="N106" s="530"/>
      <c r="O106" s="530"/>
      <c r="P106" s="343"/>
      <c r="Q106" s="530"/>
      <c r="R106" s="343"/>
      <c r="S106" s="530"/>
      <c r="T106" s="530"/>
    </row>
    <row r="107" spans="1:20" ht="18.600000000000001" customHeight="1">
      <c r="A107" s="533" t="s">
        <v>1234</v>
      </c>
      <c r="B107" s="569"/>
      <c r="C107" s="569"/>
      <c r="D107" s="961"/>
      <c r="E107" s="962"/>
      <c r="F107" s="962"/>
      <c r="G107" s="962"/>
      <c r="H107" s="962"/>
      <c r="I107" s="962"/>
      <c r="J107" s="962"/>
      <c r="K107" s="962"/>
      <c r="L107" s="962"/>
      <c r="M107" s="962"/>
      <c r="N107" s="963"/>
      <c r="O107" s="530"/>
      <c r="P107" s="343"/>
      <c r="Q107" s="530"/>
      <c r="R107" s="343"/>
      <c r="S107" s="530"/>
      <c r="T107" s="530"/>
    </row>
    <row r="108" spans="1:20" ht="18.600000000000001" customHeight="1">
      <c r="A108" s="567"/>
      <c r="B108" s="569"/>
      <c r="C108" s="569"/>
      <c r="D108" s="964"/>
      <c r="E108" s="965"/>
      <c r="F108" s="965"/>
      <c r="G108" s="965"/>
      <c r="H108" s="965"/>
      <c r="I108" s="965"/>
      <c r="J108" s="965"/>
      <c r="K108" s="965"/>
      <c r="L108" s="965"/>
      <c r="M108" s="965"/>
      <c r="N108" s="966"/>
      <c r="O108" s="530"/>
      <c r="P108" s="343"/>
      <c r="Q108" s="530"/>
      <c r="R108" s="343"/>
      <c r="S108" s="530"/>
      <c r="T108" s="530"/>
    </row>
    <row r="109" spans="1:20" ht="18.600000000000001" customHeight="1">
      <c r="A109" s="567"/>
      <c r="B109" s="569"/>
      <c r="C109" s="569"/>
      <c r="D109" s="569"/>
      <c r="E109" s="569"/>
      <c r="F109" s="570"/>
      <c r="G109" s="570"/>
      <c r="H109" s="477"/>
      <c r="I109" s="477"/>
      <c r="J109" s="571"/>
      <c r="K109" s="530"/>
      <c r="L109" s="530"/>
      <c r="M109" s="530"/>
      <c r="N109" s="530"/>
      <c r="O109" s="530"/>
      <c r="P109" s="343"/>
      <c r="Q109" s="530"/>
      <c r="R109" s="343"/>
      <c r="S109" s="530"/>
      <c r="T109" s="530"/>
    </row>
    <row r="110" spans="1:20" ht="18.600000000000001" customHeight="1">
      <c r="A110" s="567" t="s">
        <v>1235</v>
      </c>
      <c r="B110" s="530"/>
      <c r="C110" s="530"/>
      <c r="D110" s="530"/>
      <c r="E110" s="530"/>
      <c r="F110" s="530"/>
      <c r="G110" s="530"/>
      <c r="H110" s="530"/>
      <c r="I110" s="530"/>
      <c r="J110" s="530"/>
      <c r="K110" s="530"/>
      <c r="L110" s="530"/>
      <c r="M110" s="530"/>
      <c r="N110" s="530"/>
      <c r="O110" s="530"/>
      <c r="P110" s="530"/>
      <c r="Q110" s="530"/>
      <c r="R110" s="530"/>
      <c r="S110" s="530"/>
      <c r="T110" s="530"/>
    </row>
    <row r="111" spans="1:20" ht="29.1" customHeight="1">
      <c r="A111" s="554" t="s">
        <v>1236</v>
      </c>
      <c r="B111" s="554"/>
      <c r="C111" s="554"/>
      <c r="D111" s="554"/>
      <c r="E111" s="554"/>
      <c r="G111" s="572"/>
      <c r="H111" s="530"/>
      <c r="I111" s="530"/>
      <c r="J111" s="530"/>
      <c r="K111" s="530"/>
      <c r="L111" s="530"/>
      <c r="M111" s="530"/>
      <c r="N111" s="530"/>
      <c r="O111" s="530"/>
      <c r="P111" s="530"/>
      <c r="Q111" s="530"/>
      <c r="R111" s="530"/>
      <c r="S111" s="530"/>
      <c r="T111" s="530"/>
    </row>
    <row r="112" spans="1:20" ht="29.1" customHeight="1">
      <c r="A112" s="559" t="s">
        <v>1237</v>
      </c>
      <c r="B112" s="559"/>
      <c r="C112" s="559"/>
      <c r="D112" s="559"/>
      <c r="E112" s="559"/>
      <c r="F112" s="559"/>
      <c r="G112" s="573"/>
      <c r="H112" s="574"/>
      <c r="I112" s="530"/>
      <c r="J112" s="530"/>
      <c r="K112" s="530"/>
      <c r="L112" s="530"/>
      <c r="M112" s="530"/>
      <c r="N112" s="530"/>
      <c r="O112" s="530"/>
      <c r="P112" s="530"/>
      <c r="Q112" s="530"/>
      <c r="R112" s="530"/>
      <c r="S112" s="530"/>
      <c r="T112" s="530"/>
    </row>
    <row r="113" spans="1:23" ht="29.1" customHeight="1">
      <c r="A113" s="951" t="s">
        <v>1238</v>
      </c>
      <c r="B113" s="951"/>
      <c r="C113" s="951"/>
      <c r="D113" s="951"/>
      <c r="E113" s="951"/>
      <c r="F113" s="951"/>
      <c r="G113" s="951"/>
      <c r="H113" s="951"/>
      <c r="I113" s="951"/>
      <c r="J113" s="575" t="b">
        <v>0</v>
      </c>
      <c r="K113" s="554"/>
      <c r="L113" s="556" t="b">
        <v>0</v>
      </c>
      <c r="M113" s="576"/>
      <c r="N113" s="576"/>
      <c r="O113" s="576"/>
      <c r="P113" s="576"/>
      <c r="Q113" s="576"/>
      <c r="R113" s="576"/>
      <c r="S113" s="576"/>
      <c r="T113" s="576"/>
      <c r="U113" s="530"/>
      <c r="V113" s="530"/>
      <c r="W113" s="530"/>
    </row>
    <row r="114" spans="1:23" ht="29.1" customHeight="1">
      <c r="A114" s="951" t="s">
        <v>1239</v>
      </c>
      <c r="B114" s="951"/>
      <c r="C114" s="951"/>
      <c r="D114" s="951"/>
      <c r="E114" s="951"/>
      <c r="F114" s="951"/>
      <c r="G114" s="951"/>
      <c r="H114" s="951"/>
      <c r="I114" s="951"/>
      <c r="J114" s="577" t="b">
        <v>0</v>
      </c>
      <c r="K114" s="559"/>
      <c r="L114" s="561" t="b">
        <v>0</v>
      </c>
      <c r="M114" s="576"/>
      <c r="N114" s="576"/>
      <c r="O114" s="576"/>
      <c r="P114" s="576"/>
      <c r="Q114" s="576"/>
      <c r="R114" s="576"/>
      <c r="S114" s="576"/>
      <c r="T114" s="576"/>
      <c r="U114" s="530"/>
      <c r="V114" s="530"/>
      <c r="W114" s="530"/>
    </row>
    <row r="115" spans="1:23" ht="29.1" customHeight="1">
      <c r="A115" s="951" t="s">
        <v>1240</v>
      </c>
      <c r="B115" s="951"/>
      <c r="C115" s="951"/>
      <c r="D115" s="951"/>
      <c r="E115" s="951"/>
      <c r="F115" s="951"/>
      <c r="G115" s="951"/>
      <c r="H115" s="951"/>
      <c r="I115" s="951"/>
      <c r="J115" s="577" t="b">
        <v>0</v>
      </c>
      <c r="K115" s="559"/>
      <c r="L115" s="561" t="b">
        <v>0</v>
      </c>
      <c r="M115" s="576"/>
      <c r="N115" s="576"/>
      <c r="O115" s="576"/>
      <c r="P115" s="576"/>
      <c r="Q115" s="576"/>
      <c r="R115" s="576"/>
      <c r="S115" s="576"/>
      <c r="T115" s="576"/>
      <c r="U115" s="530"/>
      <c r="V115" s="530"/>
      <c r="W115" s="530"/>
    </row>
    <row r="116" spans="1:23" ht="29.1" customHeight="1">
      <c r="A116" s="951" t="s">
        <v>1241</v>
      </c>
      <c r="B116" s="951"/>
      <c r="C116" s="951"/>
      <c r="D116" s="951"/>
      <c r="E116" s="951"/>
      <c r="F116" s="951"/>
      <c r="G116" s="951"/>
      <c r="H116" s="951"/>
      <c r="I116" s="951"/>
      <c r="J116" s="577" t="b">
        <v>0</v>
      </c>
      <c r="K116" s="559"/>
      <c r="L116" s="561" t="b">
        <v>0</v>
      </c>
      <c r="M116" s="576"/>
      <c r="N116" s="576"/>
      <c r="O116" s="576"/>
      <c r="P116" s="576"/>
      <c r="Q116" s="576"/>
      <c r="R116" s="576"/>
      <c r="S116" s="576"/>
      <c r="T116" s="576"/>
    </row>
    <row r="117" spans="1:23" ht="18.600000000000001" customHeight="1">
      <c r="A117" s="530"/>
      <c r="B117" s="530"/>
      <c r="C117" s="530"/>
      <c r="D117" s="530"/>
      <c r="E117" s="530"/>
      <c r="F117" s="530"/>
      <c r="G117" s="530"/>
      <c r="H117" s="530"/>
      <c r="I117" s="530"/>
      <c r="J117" s="530"/>
      <c r="K117" s="530"/>
      <c r="L117" s="530"/>
      <c r="M117" s="530"/>
      <c r="N117" s="530"/>
      <c r="O117" s="530"/>
      <c r="P117" s="530"/>
      <c r="Q117" s="530"/>
      <c r="R117" s="530"/>
      <c r="S117" s="530"/>
      <c r="T117" s="530"/>
    </row>
    <row r="118" spans="1:23" ht="18.600000000000001" customHeight="1">
      <c r="A118" s="530"/>
      <c r="B118" s="530"/>
      <c r="C118" s="530"/>
      <c r="D118" s="530"/>
      <c r="E118" s="530"/>
      <c r="F118" s="530"/>
      <c r="G118" s="530"/>
      <c r="H118" s="530"/>
      <c r="I118" s="530"/>
      <c r="J118" s="530"/>
      <c r="K118" s="530"/>
      <c r="L118" s="530"/>
      <c r="M118" s="530"/>
      <c r="N118" s="530"/>
      <c r="O118" s="530"/>
      <c r="P118" s="530"/>
      <c r="Q118" s="530"/>
      <c r="R118" s="530"/>
      <c r="S118" s="530"/>
      <c r="T118" s="530"/>
    </row>
    <row r="119" spans="1:23" ht="24.6" customHeight="1">
      <c r="A119" s="891" t="s">
        <v>1242</v>
      </c>
      <c r="B119" s="891"/>
      <c r="C119" s="891"/>
      <c r="D119" s="891"/>
      <c r="E119" s="891"/>
      <c r="F119" s="891"/>
      <c r="G119" s="891"/>
      <c r="H119" s="891"/>
      <c r="I119" s="891"/>
      <c r="J119" s="891"/>
      <c r="K119" s="891"/>
      <c r="L119" s="891"/>
      <c r="M119" s="891"/>
      <c r="N119" s="891"/>
      <c r="O119" s="891"/>
      <c r="P119" s="891"/>
      <c r="Q119" s="891"/>
      <c r="R119" s="891"/>
      <c r="S119" s="891"/>
      <c r="T119" s="891"/>
    </row>
    <row r="120" spans="1:23" ht="18.600000000000001" customHeight="1">
      <c r="A120" s="530"/>
      <c r="B120" s="530"/>
      <c r="C120" s="530"/>
      <c r="D120" s="530"/>
      <c r="E120" s="530"/>
      <c r="F120" s="530"/>
      <c r="G120" s="530"/>
      <c r="H120" s="530"/>
      <c r="I120" s="530"/>
      <c r="J120" s="530"/>
      <c r="K120" s="530"/>
      <c r="L120" s="530"/>
      <c r="M120" s="530"/>
      <c r="N120" s="530"/>
      <c r="O120" s="530"/>
      <c r="P120" s="530"/>
      <c r="Q120" s="530"/>
      <c r="R120" s="530"/>
      <c r="S120" s="530"/>
      <c r="T120" s="530"/>
    </row>
    <row r="121" spans="1:23" ht="18.600000000000001" customHeight="1">
      <c r="A121" s="578" t="s">
        <v>1243</v>
      </c>
      <c r="B121" s="530"/>
      <c r="C121" s="530"/>
      <c r="D121" s="530"/>
      <c r="E121" s="530"/>
      <c r="F121" s="530"/>
      <c r="G121" s="530"/>
      <c r="H121" s="530"/>
      <c r="I121" s="530"/>
      <c r="J121" s="530"/>
      <c r="K121" s="530"/>
      <c r="L121" s="530"/>
      <c r="M121" s="530"/>
      <c r="N121" s="530"/>
      <c r="O121" s="530"/>
      <c r="P121" s="530"/>
      <c r="Q121" s="530"/>
      <c r="R121" s="530"/>
      <c r="S121" s="530"/>
      <c r="T121" s="530"/>
    </row>
    <row r="122" spans="1:23" ht="34.35" customHeight="1">
      <c r="A122" s="951" t="s">
        <v>1244</v>
      </c>
      <c r="B122" s="951"/>
      <c r="C122" s="951"/>
      <c r="D122" s="951"/>
      <c r="E122" s="951"/>
      <c r="F122" s="951"/>
      <c r="G122" s="951"/>
      <c r="H122" s="554"/>
      <c r="I122" s="554" t="s">
        <v>9</v>
      </c>
      <c r="J122" s="556" t="b">
        <v>0</v>
      </c>
      <c r="K122" s="554" t="s">
        <v>8</v>
      </c>
      <c r="L122" s="556" t="b">
        <v>0</v>
      </c>
      <c r="M122" s="957" t="s">
        <v>1245</v>
      </c>
      <c r="N122" s="957"/>
      <c r="O122" s="957"/>
      <c r="P122" s="957"/>
      <c r="Q122" s="957"/>
      <c r="R122" s="957"/>
      <c r="S122" s="957"/>
      <c r="T122" s="957"/>
    </row>
    <row r="123" spans="1:23" ht="22.35" customHeight="1">
      <c r="A123" s="559" t="s">
        <v>1246</v>
      </c>
      <c r="B123" s="559"/>
      <c r="C123" s="559"/>
      <c r="D123" s="559"/>
      <c r="E123" s="559"/>
      <c r="F123" s="559"/>
      <c r="G123" s="559"/>
      <c r="H123" s="559"/>
      <c r="I123" s="559" t="s">
        <v>9</v>
      </c>
      <c r="J123" s="561" t="b">
        <v>0</v>
      </c>
      <c r="K123" s="559" t="s">
        <v>8</v>
      </c>
      <c r="L123" s="561" t="b">
        <v>0</v>
      </c>
      <c r="M123" s="954" t="s">
        <v>1245</v>
      </c>
      <c r="N123" s="954"/>
      <c r="O123" s="954"/>
      <c r="P123" s="954"/>
      <c r="Q123" s="954"/>
      <c r="R123" s="954"/>
      <c r="S123" s="954"/>
      <c r="T123" s="954"/>
    </row>
    <row r="124" spans="1:23" ht="22.35" customHeight="1">
      <c r="A124" s="559" t="s">
        <v>1247</v>
      </c>
      <c r="B124" s="559"/>
      <c r="C124" s="559"/>
      <c r="D124" s="559"/>
      <c r="E124" s="559"/>
      <c r="F124" s="559"/>
      <c r="G124" s="559"/>
      <c r="H124" s="559"/>
      <c r="I124" s="559" t="s">
        <v>9</v>
      </c>
      <c r="J124" s="561" t="b">
        <v>0</v>
      </c>
      <c r="K124" s="559" t="s">
        <v>8</v>
      </c>
      <c r="L124" s="561" t="b">
        <v>0</v>
      </c>
      <c r="M124" s="954" t="s">
        <v>1245</v>
      </c>
      <c r="N124" s="954"/>
      <c r="O124" s="954"/>
      <c r="P124" s="954"/>
      <c r="Q124" s="954"/>
      <c r="R124" s="954"/>
      <c r="S124" s="954"/>
      <c r="T124" s="954"/>
    </row>
    <row r="125" spans="1:23" ht="18.600000000000001" customHeight="1">
      <c r="A125" s="530"/>
      <c r="B125" s="530"/>
      <c r="C125" s="530"/>
      <c r="D125" s="530"/>
      <c r="E125" s="530"/>
      <c r="F125" s="530"/>
      <c r="G125" s="530"/>
      <c r="H125" s="530"/>
      <c r="I125" s="530"/>
      <c r="J125" s="530"/>
      <c r="K125" s="530"/>
      <c r="L125" s="530"/>
      <c r="M125" s="530"/>
      <c r="N125" s="530"/>
      <c r="O125" s="530"/>
      <c r="P125" s="530"/>
      <c r="Q125" s="530"/>
      <c r="R125" s="530"/>
      <c r="S125" s="530"/>
      <c r="T125" s="530"/>
    </row>
    <row r="126" spans="1:23" ht="18.600000000000001" customHeight="1">
      <c r="A126" s="578" t="s">
        <v>1248</v>
      </c>
      <c r="B126" s="530"/>
      <c r="C126" s="530"/>
      <c r="D126" s="530"/>
      <c r="E126" s="530"/>
      <c r="F126" s="530"/>
      <c r="G126" s="530"/>
      <c r="H126" s="530"/>
      <c r="I126" s="530"/>
      <c r="J126" s="530"/>
      <c r="K126" s="530"/>
      <c r="L126" s="530"/>
      <c r="M126" s="530"/>
      <c r="N126" s="530"/>
      <c r="O126" s="530"/>
      <c r="P126" s="530"/>
      <c r="Q126" s="530"/>
      <c r="R126" s="530"/>
      <c r="S126" s="530"/>
      <c r="T126" s="530"/>
    </row>
    <row r="127" spans="1:23" ht="26.1" customHeight="1">
      <c r="A127" s="530"/>
      <c r="B127" s="530"/>
      <c r="C127" s="530"/>
      <c r="D127" s="530"/>
      <c r="E127" s="530"/>
      <c r="F127" s="530"/>
      <c r="G127" s="955" t="s">
        <v>23</v>
      </c>
      <c r="H127" s="956"/>
      <c r="I127" s="955" t="s">
        <v>1249</v>
      </c>
      <c r="J127" s="956"/>
      <c r="K127" s="955" t="s">
        <v>26</v>
      </c>
      <c r="L127" s="956"/>
      <c r="M127" s="530"/>
      <c r="N127" s="530"/>
      <c r="O127" s="530"/>
      <c r="P127" s="530"/>
      <c r="Q127" s="530"/>
      <c r="R127" s="530"/>
      <c r="S127" s="530"/>
      <c r="T127" s="530"/>
    </row>
    <row r="128" spans="1:23" ht="18.600000000000001" customHeight="1">
      <c r="B128" s="517"/>
      <c r="C128" s="517"/>
      <c r="D128" s="517"/>
      <c r="E128" s="517"/>
      <c r="F128" s="517"/>
      <c r="G128" s="540" t="s">
        <v>14</v>
      </c>
      <c r="H128" s="541" t="s">
        <v>15</v>
      </c>
      <c r="I128" s="540" t="s">
        <v>14</v>
      </c>
      <c r="J128" s="541" t="s">
        <v>15</v>
      </c>
      <c r="K128" s="540" t="s">
        <v>14</v>
      </c>
      <c r="L128" s="541" t="s">
        <v>15</v>
      </c>
      <c r="M128" s="517"/>
      <c r="N128" s="517"/>
      <c r="O128" s="517"/>
      <c r="P128" s="517"/>
      <c r="Q128" s="517"/>
      <c r="R128" s="517"/>
      <c r="S128" s="517"/>
      <c r="T128" s="517"/>
    </row>
    <row r="129" spans="1:20" ht="18.600000000000001" customHeight="1">
      <c r="B129" s="517"/>
      <c r="C129" s="517"/>
      <c r="D129" s="517"/>
      <c r="E129" s="517"/>
      <c r="F129" s="579" t="s">
        <v>1250</v>
      </c>
      <c r="G129" s="580"/>
      <c r="H129" s="581"/>
      <c r="I129" s="580"/>
      <c r="J129" s="582"/>
      <c r="K129" s="583"/>
      <c r="L129" s="582"/>
      <c r="M129" s="517"/>
      <c r="N129" s="517"/>
      <c r="O129" s="517"/>
      <c r="P129" s="517"/>
      <c r="Q129" s="517"/>
      <c r="R129" s="517"/>
      <c r="S129" s="517"/>
      <c r="T129" s="517"/>
    </row>
    <row r="130" spans="1:20" ht="18.600000000000001" customHeight="1">
      <c r="B130" s="517"/>
      <c r="C130" s="517"/>
      <c r="D130" s="517"/>
      <c r="E130" s="517"/>
      <c r="F130" s="517"/>
      <c r="G130" s="955" t="s">
        <v>1251</v>
      </c>
      <c r="H130" s="956"/>
      <c r="I130" s="955" t="s">
        <v>1251</v>
      </c>
      <c r="J130" s="956"/>
      <c r="K130" s="955" t="s">
        <v>1251</v>
      </c>
      <c r="L130" s="956"/>
      <c r="M130" s="517"/>
      <c r="N130" s="517"/>
      <c r="O130" s="517"/>
      <c r="P130" s="517"/>
      <c r="Q130" s="517"/>
      <c r="R130" s="517"/>
      <c r="S130" s="517"/>
      <c r="T130" s="517"/>
    </row>
    <row r="131" spans="1:20" ht="18.600000000000001" customHeight="1">
      <c r="B131" s="517"/>
      <c r="C131" s="517"/>
      <c r="D131" s="517"/>
      <c r="E131" s="517"/>
      <c r="F131" s="584" t="s">
        <v>1252</v>
      </c>
      <c r="G131" s="585"/>
      <c r="H131" s="586"/>
      <c r="I131" s="585"/>
      <c r="J131" s="586"/>
      <c r="K131" s="585"/>
      <c r="L131" s="586"/>
      <c r="M131" s="517"/>
      <c r="N131" s="517"/>
      <c r="O131" s="517"/>
      <c r="P131" s="517"/>
      <c r="Q131" s="517"/>
      <c r="R131" s="517"/>
      <c r="S131" s="517"/>
      <c r="T131" s="517"/>
    </row>
    <row r="132" spans="1:20" ht="18.600000000000001" customHeight="1">
      <c r="B132" s="517"/>
      <c r="C132" s="517"/>
      <c r="D132" s="517"/>
      <c r="E132" s="517"/>
      <c r="F132" s="584" t="s">
        <v>1253</v>
      </c>
      <c r="G132" s="587"/>
      <c r="H132" s="588"/>
      <c r="I132" s="587"/>
      <c r="J132" s="588"/>
      <c r="K132" s="587"/>
      <c r="L132" s="588"/>
      <c r="M132" s="517"/>
      <c r="N132" s="517"/>
      <c r="O132" s="517"/>
      <c r="P132" s="517"/>
      <c r="Q132" s="517"/>
      <c r="R132" s="517"/>
      <c r="S132" s="517"/>
      <c r="T132" s="517"/>
    </row>
    <row r="133" spans="1:20" ht="18.600000000000001" customHeight="1">
      <c r="B133" s="517"/>
      <c r="C133" s="517"/>
      <c r="D133" s="517"/>
      <c r="E133" s="517"/>
      <c r="F133" s="584" t="s">
        <v>1254</v>
      </c>
      <c r="G133" s="589"/>
      <c r="H133" s="590"/>
      <c r="I133" s="589"/>
      <c r="J133" s="590"/>
      <c r="K133" s="589"/>
      <c r="L133" s="590"/>
      <c r="M133" s="517"/>
      <c r="N133" s="517"/>
      <c r="O133" s="517"/>
      <c r="P133" s="517"/>
      <c r="Q133" s="517"/>
      <c r="R133" s="517"/>
      <c r="S133" s="517"/>
      <c r="T133" s="517"/>
    </row>
    <row r="134" spans="1:20" ht="18.600000000000001" customHeight="1">
      <c r="B134" s="517"/>
      <c r="C134" s="517"/>
      <c r="D134" s="517"/>
      <c r="E134" s="517"/>
      <c r="F134" s="591" t="s">
        <v>1255</v>
      </c>
      <c r="G134" s="592">
        <f t="shared" ref="G134:L134" si="0">SUM(G131:G133)</f>
        <v>0</v>
      </c>
      <c r="H134" s="592">
        <f t="shared" si="0"/>
        <v>0</v>
      </c>
      <c r="I134" s="592">
        <f t="shared" si="0"/>
        <v>0</v>
      </c>
      <c r="J134" s="592">
        <f t="shared" si="0"/>
        <v>0</v>
      </c>
      <c r="K134" s="592">
        <f t="shared" si="0"/>
        <v>0</v>
      </c>
      <c r="L134" s="593">
        <f t="shared" si="0"/>
        <v>0</v>
      </c>
      <c r="M134" s="517"/>
      <c r="N134" s="517"/>
      <c r="O134" s="517"/>
      <c r="P134" s="517"/>
      <c r="Q134" s="517"/>
      <c r="R134" s="517"/>
      <c r="S134" s="517"/>
      <c r="T134" s="517"/>
    </row>
    <row r="135" spans="1:20" ht="18.600000000000001" customHeight="1"/>
    <row r="136" spans="1:20" ht="7.5" customHeight="1"/>
    <row r="137" spans="1:20" ht="24.6" customHeight="1">
      <c r="A137" s="891" t="s">
        <v>1256</v>
      </c>
      <c r="B137" s="891"/>
      <c r="C137" s="891"/>
      <c r="D137" s="891"/>
      <c r="E137" s="891"/>
      <c r="F137" s="891"/>
      <c r="G137" s="891"/>
      <c r="H137" s="891"/>
      <c r="I137" s="891"/>
      <c r="J137" s="891"/>
      <c r="K137" s="891"/>
      <c r="L137" s="891"/>
      <c r="M137" s="891"/>
      <c r="N137" s="891"/>
      <c r="O137" s="891"/>
      <c r="P137" s="891"/>
      <c r="Q137" s="891"/>
      <c r="R137" s="891"/>
      <c r="S137" s="891"/>
      <c r="T137" s="891"/>
    </row>
    <row r="138" spans="1:20" ht="18.600000000000001" customHeight="1"/>
    <row r="139" spans="1:20" ht="18.600000000000001" customHeight="1">
      <c r="A139" s="578" t="s">
        <v>1257</v>
      </c>
    </row>
    <row r="140" spans="1:20" ht="18.600000000000001" customHeight="1"/>
    <row r="141" spans="1:20" ht="18.600000000000001" customHeight="1">
      <c r="A141" s="554" t="s">
        <v>1258</v>
      </c>
      <c r="B141" s="554"/>
      <c r="C141" s="554"/>
      <c r="D141" s="554"/>
      <c r="E141" s="594">
        <f>questionario!H39+questionario!J39+questionario!H42+questionario!J42</f>
        <v>0</v>
      </c>
      <c r="L141" s="434"/>
    </row>
    <row r="142" spans="1:20" ht="23.1" customHeight="1">
      <c r="A142" s="951" t="s">
        <v>1259</v>
      </c>
      <c r="B142" s="951"/>
      <c r="C142" s="951"/>
      <c r="D142" s="951"/>
      <c r="E142" s="951"/>
      <c r="F142" s="951"/>
      <c r="G142" s="951"/>
      <c r="H142" s="951"/>
      <c r="I142" s="554" t="s">
        <v>9</v>
      </c>
      <c r="J142" s="556" t="b">
        <v>0</v>
      </c>
      <c r="K142" s="554" t="s">
        <v>8</v>
      </c>
      <c r="L142" s="556" t="b">
        <v>0</v>
      </c>
      <c r="M142" s="952" t="s">
        <v>1260</v>
      </c>
      <c r="N142" s="952"/>
      <c r="O142" s="952"/>
      <c r="P142" s="953"/>
      <c r="Q142" s="572" t="s">
        <v>1261</v>
      </c>
    </row>
    <row r="143" spans="1:20" ht="30.6" customHeight="1">
      <c r="A143" s="951" t="s">
        <v>1262</v>
      </c>
      <c r="B143" s="951"/>
      <c r="C143" s="951"/>
      <c r="D143" s="951"/>
      <c r="E143" s="951"/>
      <c r="F143" s="951"/>
      <c r="G143" s="951"/>
      <c r="H143" s="951"/>
      <c r="I143" s="554" t="s">
        <v>9</v>
      </c>
      <c r="J143" s="556" t="b">
        <v>0</v>
      </c>
      <c r="K143" s="554" t="s">
        <v>8</v>
      </c>
      <c r="L143" s="556" t="b">
        <v>0</v>
      </c>
      <c r="M143" s="952" t="s">
        <v>1263</v>
      </c>
      <c r="N143" s="952"/>
      <c r="O143" s="952"/>
      <c r="P143" s="953"/>
      <c r="Q143" s="595" t="s">
        <v>1264</v>
      </c>
    </row>
    <row r="144" spans="1:20" ht="30.6" customHeight="1">
      <c r="A144" s="951" t="s">
        <v>1265</v>
      </c>
      <c r="B144" s="951"/>
      <c r="C144" s="951"/>
      <c r="D144" s="951"/>
      <c r="E144" s="951"/>
      <c r="F144" s="951"/>
      <c r="G144" s="951"/>
      <c r="H144" s="951"/>
      <c r="I144" s="554" t="s">
        <v>9</v>
      </c>
      <c r="J144" s="556" t="b">
        <v>0</v>
      </c>
      <c r="K144" s="554" t="s">
        <v>8</v>
      </c>
      <c r="L144" s="556" t="b">
        <v>0</v>
      </c>
      <c r="M144" s="952" t="s">
        <v>1263</v>
      </c>
      <c r="N144" s="952"/>
      <c r="O144" s="952"/>
      <c r="P144" s="953"/>
      <c r="Q144" s="595" t="s">
        <v>1264</v>
      </c>
    </row>
    <row r="145" spans="1:20" ht="18.600000000000001" customHeight="1">
      <c r="M145"/>
    </row>
    <row r="146" spans="1:20" ht="18.600000000000001" customHeight="1">
      <c r="A146" s="578" t="s">
        <v>1266</v>
      </c>
    </row>
    <row r="147" spans="1:20" ht="18.600000000000001" customHeight="1">
      <c r="A147" s="530"/>
      <c r="B147" s="530"/>
      <c r="C147" s="530"/>
      <c r="D147" s="530"/>
      <c r="E147" s="530"/>
      <c r="F147" s="530"/>
      <c r="J147" s="949"/>
      <c r="K147" s="949"/>
      <c r="L147" s="949"/>
      <c r="M147" s="949"/>
      <c r="N147" s="949"/>
      <c r="O147" s="949"/>
      <c r="P147" s="949"/>
      <c r="Q147" s="949"/>
      <c r="R147" s="949"/>
      <c r="S147" s="949"/>
      <c r="T147" s="530"/>
    </row>
    <row r="148" spans="1:20" ht="25.35" customHeight="1">
      <c r="A148" s="943" t="s">
        <v>1267</v>
      </c>
      <c r="B148" s="943"/>
      <c r="C148" s="943"/>
      <c r="D148" s="943"/>
      <c r="E148" s="943"/>
      <c r="F148" s="943"/>
      <c r="G148" s="943"/>
      <c r="H148" s="943"/>
      <c r="I148" s="530" t="s">
        <v>9</v>
      </c>
      <c r="J148" s="278" t="b">
        <v>0</v>
      </c>
      <c r="K148" s="530" t="s">
        <v>8</v>
      </c>
      <c r="L148" s="278" t="b">
        <v>0</v>
      </c>
      <c r="M148" s="597"/>
      <c r="N148" s="950"/>
      <c r="O148" s="950"/>
      <c r="P148" s="950"/>
      <c r="Q148" s="950"/>
      <c r="R148" s="950"/>
      <c r="S148" s="950"/>
      <c r="T148" s="530"/>
    </row>
    <row r="149" spans="1:20" ht="25.35" customHeight="1">
      <c r="A149" s="939" t="s">
        <v>1268</v>
      </c>
      <c r="B149" s="939"/>
      <c r="C149" s="939"/>
      <c r="D149" s="940" t="s">
        <v>1261</v>
      </c>
      <c r="E149" s="941"/>
      <c r="F149" s="941"/>
      <c r="G149" s="941"/>
      <c r="H149" s="941"/>
      <c r="I149" s="941"/>
      <c r="J149" s="941"/>
      <c r="K149" s="941"/>
      <c r="L149" s="942"/>
      <c r="M149" s="545"/>
      <c r="N149" s="545"/>
      <c r="O149" s="545"/>
      <c r="P149" s="545"/>
      <c r="Q149" s="545"/>
      <c r="R149" s="545"/>
      <c r="S149" s="545"/>
      <c r="T149" s="530"/>
    </row>
    <row r="150" spans="1:20" ht="25.35" customHeight="1">
      <c r="A150" s="576"/>
      <c r="B150" s="576"/>
      <c r="C150" s="576"/>
      <c r="D150" s="576"/>
      <c r="E150" s="576"/>
      <c r="F150" s="576"/>
      <c r="G150" s="576"/>
      <c r="H150" s="576"/>
      <c r="I150" s="576"/>
      <c r="J150" s="576"/>
      <c r="K150" s="576"/>
      <c r="L150" s="545"/>
      <c r="M150" s="545"/>
      <c r="N150" s="545"/>
      <c r="O150" s="545"/>
      <c r="P150" s="545"/>
      <c r="Q150" s="545"/>
      <c r="R150" s="545"/>
      <c r="S150" s="545"/>
      <c r="T150" s="530"/>
    </row>
    <row r="151" spans="1:20" ht="25.35" customHeight="1">
      <c r="A151" s="578" t="s">
        <v>1269</v>
      </c>
      <c r="E151" s="596"/>
      <c r="F151" s="596"/>
      <c r="G151" s="596"/>
      <c r="H151" s="596"/>
      <c r="I151" s="596"/>
      <c r="J151" s="596"/>
      <c r="K151" s="596"/>
      <c r="L151" s="545"/>
      <c r="M151" s="545"/>
      <c r="N151" s="545"/>
      <c r="O151" s="545"/>
      <c r="P151" s="545"/>
      <c r="Q151" s="545"/>
      <c r="R151" s="545"/>
      <c r="S151" s="545"/>
      <c r="T151" s="530"/>
    </row>
    <row r="152" spans="1:20" ht="18.600000000000001" customHeight="1">
      <c r="A152" s="477"/>
      <c r="B152" s="477"/>
      <c r="C152" s="477"/>
      <c r="D152" s="477"/>
      <c r="E152" s="477"/>
      <c r="F152" s="477"/>
      <c r="G152" s="477"/>
      <c r="H152" s="596"/>
      <c r="I152" s="596"/>
      <c r="J152" s="596"/>
      <c r="K152" s="596"/>
      <c r="L152" s="596"/>
      <c r="M152" s="596"/>
      <c r="N152" s="596"/>
      <c r="O152" s="596"/>
      <c r="P152" s="596"/>
      <c r="Q152" s="596"/>
      <c r="R152" s="596"/>
      <c r="S152" s="596"/>
    </row>
    <row r="153" spans="1:20" ht="18.600000000000001" customHeight="1">
      <c r="A153" s="943" t="s">
        <v>1270</v>
      </c>
      <c r="B153" s="943"/>
      <c r="C153" s="943"/>
      <c r="D153" s="943"/>
      <c r="E153" s="943"/>
      <c r="F153" s="943"/>
      <c r="G153" s="943"/>
      <c r="H153" s="943"/>
      <c r="I153" s="943"/>
      <c r="J153" s="530" t="s">
        <v>9</v>
      </c>
      <c r="K153" s="278" t="b">
        <v>0</v>
      </c>
      <c r="L153" s="530" t="s">
        <v>8</v>
      </c>
      <c r="M153" s="278" t="b">
        <v>0</v>
      </c>
      <c r="N153" s="596"/>
      <c r="O153" s="596"/>
      <c r="P153" s="596"/>
      <c r="Q153" s="596"/>
      <c r="R153" s="596"/>
      <c r="S153" s="596"/>
    </row>
    <row r="154" spans="1:20" ht="18.600000000000001" customHeight="1">
      <c r="A154" s="578"/>
      <c r="G154" s="530"/>
      <c r="H154" s="598"/>
      <c r="I154" s="530"/>
      <c r="J154" s="598"/>
    </row>
    <row r="155" spans="1:20" ht="18.600000000000001" customHeight="1">
      <c r="A155" s="578" t="s">
        <v>1271</v>
      </c>
      <c r="G155" s="530" t="s">
        <v>9</v>
      </c>
      <c r="H155" s="278" t="b">
        <v>0</v>
      </c>
      <c r="I155" s="530" t="s">
        <v>8</v>
      </c>
      <c r="J155" s="278" t="b">
        <v>0</v>
      </c>
    </row>
    <row r="156" spans="1:20" ht="18.600000000000001" customHeight="1"/>
    <row r="157" spans="1:20" ht="25.5" customHeight="1">
      <c r="G157" s="944" t="s">
        <v>1272</v>
      </c>
      <c r="H157" s="944"/>
      <c r="I157" s="945" t="s">
        <v>1273</v>
      </c>
      <c r="J157" s="945"/>
      <c r="K157" s="945"/>
      <c r="L157" s="945"/>
      <c r="M157" s="945"/>
      <c r="N157" s="945" t="s">
        <v>1274</v>
      </c>
      <c r="O157" s="945"/>
      <c r="P157" s="945"/>
      <c r="Q157" s="945"/>
      <c r="R157" s="945"/>
    </row>
    <row r="158" spans="1:20" ht="18.600000000000001" customHeight="1">
      <c r="G158" s="944"/>
      <c r="H158" s="944"/>
      <c r="I158" s="946" t="s">
        <v>1275</v>
      </c>
      <c r="J158" s="947"/>
      <c r="K158" s="947"/>
      <c r="L158" s="948" t="s">
        <v>26</v>
      </c>
      <c r="M158" s="948"/>
      <c r="N158" s="948" t="s">
        <v>1275</v>
      </c>
      <c r="O158" s="948"/>
      <c r="P158" s="948"/>
      <c r="Q158" s="599" t="s">
        <v>26</v>
      </c>
      <c r="R158" s="600"/>
    </row>
    <row r="159" spans="1:20" ht="18.600000000000001" customHeight="1">
      <c r="C159" s="601"/>
      <c r="D159" s="601"/>
      <c r="E159" s="602"/>
      <c r="F159" s="603" t="s">
        <v>1276</v>
      </c>
      <c r="G159" s="935">
        <f>I159+L159</f>
        <v>0</v>
      </c>
      <c r="H159" s="935"/>
      <c r="I159" s="936"/>
      <c r="J159" s="937"/>
      <c r="K159" s="938"/>
      <c r="L159" s="936"/>
      <c r="M159" s="938"/>
      <c r="N159" s="936"/>
      <c r="O159" s="937"/>
      <c r="P159" s="938"/>
      <c r="Q159" s="936"/>
      <c r="R159" s="938"/>
    </row>
    <row r="160" spans="1:20" ht="18.600000000000001" customHeight="1">
      <c r="B160" s="601"/>
      <c r="C160" s="601"/>
      <c r="D160" s="601"/>
      <c r="E160" s="601"/>
      <c r="F160" s="603" t="s">
        <v>1277</v>
      </c>
      <c r="G160" s="935">
        <f>I160+L160</f>
        <v>0</v>
      </c>
      <c r="H160" s="935"/>
      <c r="I160" s="936"/>
      <c r="J160" s="937"/>
      <c r="K160" s="938"/>
      <c r="L160" s="936"/>
      <c r="M160" s="938"/>
      <c r="N160" s="936"/>
      <c r="O160" s="937"/>
      <c r="P160" s="938"/>
      <c r="Q160" s="936"/>
      <c r="R160" s="938"/>
    </row>
    <row r="161" spans="1:20" ht="18.600000000000001" customHeight="1"/>
    <row r="162" spans="1:20" ht="18.600000000000001" customHeight="1"/>
    <row r="163" spans="1:20" ht="25.35" customHeight="1">
      <c r="A163" s="891" t="s">
        <v>1278</v>
      </c>
      <c r="B163" s="891"/>
      <c r="C163" s="891"/>
      <c r="D163" s="891"/>
      <c r="E163" s="891"/>
      <c r="F163" s="891"/>
      <c r="G163" s="891"/>
      <c r="H163" s="891"/>
      <c r="I163" s="891"/>
      <c r="J163" s="891"/>
      <c r="K163" s="891"/>
      <c r="L163" s="891"/>
      <c r="M163" s="891"/>
      <c r="N163" s="891"/>
      <c r="O163" s="891"/>
      <c r="P163" s="891"/>
      <c r="Q163" s="891"/>
      <c r="R163" s="891"/>
      <c r="S163" s="891"/>
      <c r="T163" s="891"/>
    </row>
    <row r="164" spans="1:20" ht="18.600000000000001" customHeight="1">
      <c r="A164" s="604"/>
      <c r="B164" s="517"/>
      <c r="C164" s="517"/>
      <c r="D164" s="517"/>
      <c r="E164" s="517"/>
      <c r="F164" s="517"/>
      <c r="G164" s="517"/>
      <c r="H164" s="517"/>
      <c r="I164" s="517"/>
      <c r="J164" s="517"/>
      <c r="K164" s="517"/>
      <c r="L164" s="517"/>
      <c r="M164" s="517"/>
      <c r="N164" s="517"/>
      <c r="O164" s="517"/>
      <c r="P164" s="517"/>
      <c r="Q164" s="517"/>
      <c r="R164" s="517"/>
      <c r="S164" s="517"/>
      <c r="T164" s="517"/>
    </row>
    <row r="165" spans="1:20" ht="18.600000000000001" customHeight="1">
      <c r="A165" s="526" t="s">
        <v>1279</v>
      </c>
      <c r="B165" s="517"/>
      <c r="C165" s="517"/>
      <c r="D165" s="517"/>
      <c r="E165" s="517"/>
      <c r="F165" s="517"/>
      <c r="G165" s="517"/>
      <c r="H165" s="517"/>
      <c r="I165" s="517"/>
      <c r="J165" s="517"/>
      <c r="K165" s="517"/>
      <c r="L165" s="517"/>
      <c r="M165" s="517"/>
      <c r="N165" s="517"/>
      <c r="O165" s="517"/>
      <c r="P165" s="517"/>
      <c r="Q165" s="517"/>
      <c r="R165" s="517"/>
      <c r="S165" s="517"/>
      <c r="T165" s="517"/>
    </row>
    <row r="166" spans="1:20" ht="18.600000000000001" customHeight="1">
      <c r="A166" s="605" t="s">
        <v>1280</v>
      </c>
      <c r="B166" s="606"/>
      <c r="C166" s="606"/>
      <c r="D166" s="606"/>
      <c r="E166" s="606"/>
      <c r="F166" s="606"/>
      <c r="G166" s="606"/>
      <c r="H166" s="606"/>
      <c r="I166" s="606"/>
      <c r="J166" s="606"/>
      <c r="K166" s="606"/>
      <c r="L166" s="606"/>
      <c r="M166" s="517"/>
      <c r="N166" s="517"/>
      <c r="O166" s="517"/>
      <c r="P166" s="517"/>
      <c r="Q166" s="517"/>
      <c r="R166" s="517"/>
      <c r="S166" s="517"/>
      <c r="T166" s="517"/>
    </row>
    <row r="167" spans="1:20" ht="48.75" customHeight="1">
      <c r="A167" s="931" t="s">
        <v>1281</v>
      </c>
      <c r="B167" s="931"/>
      <c r="C167" s="931"/>
      <c r="D167" s="931"/>
      <c r="E167" s="931"/>
      <c r="F167" s="931"/>
      <c r="G167" s="931"/>
      <c r="H167" s="931"/>
      <c r="I167" s="931"/>
      <c r="J167" s="931"/>
      <c r="K167" s="931"/>
      <c r="L167" s="931"/>
      <c r="M167" s="517"/>
      <c r="N167" s="517"/>
      <c r="O167" s="517"/>
      <c r="P167" s="517"/>
      <c r="Q167" s="517"/>
      <c r="R167" s="517"/>
      <c r="S167" s="517"/>
      <c r="T167" s="517"/>
    </row>
    <row r="168" spans="1:20" ht="31.35" customHeight="1">
      <c r="A168" s="931"/>
      <c r="B168" s="931"/>
      <c r="C168" s="931"/>
      <c r="D168" s="931"/>
      <c r="E168" s="931"/>
      <c r="F168" s="931"/>
      <c r="G168" s="931"/>
      <c r="H168" s="931"/>
      <c r="I168" s="931"/>
      <c r="J168" s="931"/>
      <c r="K168" s="931"/>
      <c r="L168" s="931"/>
      <c r="M168" s="517"/>
      <c r="N168" s="517"/>
      <c r="O168" s="517"/>
      <c r="P168" s="517"/>
      <c r="Q168" s="517"/>
      <c r="R168" s="517"/>
      <c r="S168" s="517"/>
      <c r="T168" s="517"/>
    </row>
    <row r="169" spans="1:20" ht="18.600000000000001" customHeight="1">
      <c r="A169" s="517"/>
      <c r="B169" s="517"/>
      <c r="C169" s="517"/>
      <c r="D169" s="517"/>
      <c r="E169" s="517"/>
      <c r="F169" s="517"/>
      <c r="H169" s="607"/>
      <c r="I169" s="932" t="s">
        <v>1282</v>
      </c>
      <c r="J169" s="933"/>
      <c r="K169" s="932" t="s">
        <v>26</v>
      </c>
      <c r="L169" s="933"/>
      <c r="P169" s="517"/>
      <c r="Q169" s="517"/>
      <c r="R169" s="517"/>
      <c r="S169" s="517"/>
      <c r="T169" s="517"/>
    </row>
    <row r="170" spans="1:20" ht="18.600000000000001" customHeight="1">
      <c r="A170" s="934" t="s">
        <v>1283</v>
      </c>
      <c r="B170" s="934"/>
      <c r="C170" s="934"/>
      <c r="D170" s="934"/>
      <c r="E170" s="934"/>
      <c r="F170" s="934"/>
      <c r="G170" s="934"/>
      <c r="H170" s="608" t="s">
        <v>1284</v>
      </c>
      <c r="I170" s="917"/>
      <c r="J170" s="917"/>
      <c r="K170" s="926"/>
      <c r="L170" s="927"/>
      <c r="P170" s="517"/>
      <c r="Q170" s="517"/>
      <c r="R170" s="517"/>
      <c r="S170" s="517"/>
      <c r="T170" s="517"/>
    </row>
    <row r="171" spans="1:20" ht="18.600000000000001" customHeight="1">
      <c r="A171" s="930" t="s">
        <v>1285</v>
      </c>
      <c r="B171" s="930"/>
      <c r="C171" s="930"/>
      <c r="D171" s="930"/>
      <c r="E171" s="930"/>
      <c r="F171" s="930"/>
      <c r="G171" s="930"/>
      <c r="H171" s="609"/>
      <c r="I171" s="477"/>
      <c r="J171" s="477"/>
      <c r="K171" s="477"/>
      <c r="L171" s="477"/>
      <c r="P171" s="517"/>
      <c r="Q171" s="517"/>
      <c r="R171" s="517"/>
      <c r="S171" s="517"/>
      <c r="T171" s="517"/>
    </row>
    <row r="172" spans="1:20" ht="18.600000000000001" customHeight="1">
      <c r="A172" s="928" t="s">
        <v>1286</v>
      </c>
      <c r="B172" s="928"/>
      <c r="C172" s="928"/>
      <c r="D172" s="928"/>
      <c r="E172" s="928"/>
      <c r="F172" s="928"/>
      <c r="G172" s="928"/>
      <c r="H172" s="608" t="s">
        <v>1284</v>
      </c>
      <c r="I172" s="917"/>
      <c r="J172" s="917"/>
      <c r="K172" s="926"/>
      <c r="L172" s="927"/>
      <c r="P172" s="517"/>
      <c r="Q172" s="517"/>
      <c r="R172" s="517"/>
      <c r="S172" s="517"/>
      <c r="T172" s="517"/>
    </row>
    <row r="173" spans="1:20" ht="18.600000000000001" customHeight="1">
      <c r="A173" s="930" t="s">
        <v>1287</v>
      </c>
      <c r="B173" s="930"/>
      <c r="C173" s="930"/>
      <c r="D173" s="930"/>
      <c r="E173" s="930"/>
      <c r="F173" s="930"/>
      <c r="G173" s="930"/>
      <c r="H173" s="608" t="s">
        <v>1288</v>
      </c>
      <c r="I173" s="917"/>
      <c r="J173" s="917"/>
      <c r="K173" s="926"/>
      <c r="L173" s="927"/>
      <c r="P173" s="517"/>
      <c r="Q173" s="517"/>
      <c r="R173" s="517"/>
      <c r="S173" s="517"/>
      <c r="T173" s="517"/>
    </row>
    <row r="174" spans="1:20" ht="18.600000000000001" customHeight="1">
      <c r="A174" s="928" t="s">
        <v>1289</v>
      </c>
      <c r="B174" s="928"/>
      <c r="C174" s="928"/>
      <c r="D174" s="928"/>
      <c r="E174" s="928"/>
      <c r="F174" s="928"/>
      <c r="G174" s="928"/>
      <c r="H174" s="608" t="s">
        <v>1284</v>
      </c>
      <c r="I174" s="917"/>
      <c r="J174" s="917"/>
      <c r="K174" s="926"/>
      <c r="L174" s="927"/>
      <c r="P174" s="517"/>
      <c r="Q174" s="517"/>
      <c r="R174" s="517"/>
      <c r="S174" s="517"/>
      <c r="T174" s="517"/>
    </row>
    <row r="175" spans="1:20" ht="18.600000000000001" customHeight="1">
      <c r="A175" s="928" t="s">
        <v>1290</v>
      </c>
      <c r="B175" s="928"/>
      <c r="C175" s="928"/>
      <c r="D175" s="928"/>
      <c r="E175" s="928"/>
      <c r="F175" s="928"/>
      <c r="G175" s="928"/>
      <c r="H175" s="608" t="s">
        <v>1284</v>
      </c>
      <c r="I175" s="917"/>
      <c r="J175" s="917"/>
      <c r="K175" s="926"/>
      <c r="L175" s="927"/>
      <c r="P175" s="517"/>
      <c r="Q175" s="517"/>
      <c r="R175" s="517"/>
      <c r="S175" s="517"/>
      <c r="T175" s="517"/>
    </row>
    <row r="176" spans="1:20" ht="18.600000000000001" customHeight="1">
      <c r="A176" s="928" t="s">
        <v>1291</v>
      </c>
      <c r="B176" s="928"/>
      <c r="C176" s="928"/>
      <c r="D176" s="928"/>
      <c r="E176" s="928"/>
      <c r="F176" s="928"/>
      <c r="G176" s="928"/>
      <c r="H176" s="608" t="s">
        <v>1284</v>
      </c>
      <c r="I176" s="917"/>
      <c r="J176" s="917"/>
      <c r="K176" s="926"/>
      <c r="L176" s="927"/>
      <c r="P176" s="517"/>
      <c r="Q176" s="517"/>
      <c r="R176" s="517"/>
      <c r="S176" s="517"/>
      <c r="T176" s="517"/>
    </row>
    <row r="177" spans="1:20" ht="32.1" customHeight="1">
      <c r="A177" s="928" t="s">
        <v>1292</v>
      </c>
      <c r="B177" s="928"/>
      <c r="C177" s="928"/>
      <c r="D177" s="928"/>
      <c r="E177" s="928"/>
      <c r="F177" s="928"/>
      <c r="G177" s="928"/>
      <c r="H177" s="608" t="s">
        <v>1284</v>
      </c>
      <c r="I177" s="917"/>
      <c r="J177" s="917"/>
      <c r="K177" s="926"/>
      <c r="L177" s="927"/>
      <c r="P177" s="517"/>
      <c r="Q177" s="517"/>
      <c r="R177" s="517"/>
      <c r="S177" s="517"/>
      <c r="T177" s="517"/>
    </row>
    <row r="178" spans="1:20" ht="0" hidden="1" customHeight="1">
      <c r="A178" s="610"/>
      <c r="B178" s="610"/>
      <c r="C178" s="610"/>
      <c r="D178" s="610"/>
      <c r="E178" s="610"/>
      <c r="F178" s="610"/>
      <c r="G178" s="610"/>
      <c r="H178" s="611"/>
      <c r="I178" s="917"/>
      <c r="J178" s="917"/>
      <c r="K178" s="926"/>
      <c r="L178" s="927"/>
    </row>
    <row r="179" spans="1:20" ht="18.600000000000001" customHeight="1">
      <c r="A179" s="928" t="s">
        <v>1293</v>
      </c>
      <c r="B179" s="928"/>
      <c r="C179" s="928"/>
      <c r="D179" s="928"/>
      <c r="E179" s="928"/>
      <c r="F179" s="928"/>
      <c r="G179" s="928"/>
      <c r="H179" s="608" t="s">
        <v>1284</v>
      </c>
      <c r="I179" s="917"/>
      <c r="J179" s="917"/>
      <c r="K179" s="926"/>
      <c r="L179" s="927"/>
      <c r="P179" s="517"/>
      <c r="Q179" s="517"/>
      <c r="R179" s="517"/>
      <c r="S179" s="517"/>
      <c r="T179" s="517"/>
    </row>
    <row r="180" spans="1:20" ht="18.600000000000001" customHeight="1">
      <c r="A180" s="612" t="s">
        <v>1294</v>
      </c>
      <c r="B180" s="517"/>
      <c r="C180" s="517"/>
      <c r="D180" s="517"/>
      <c r="E180" s="517"/>
      <c r="F180" s="517"/>
      <c r="G180" s="517"/>
      <c r="H180" s="517"/>
      <c r="I180" s="517"/>
      <c r="J180" s="517"/>
      <c r="K180" s="517"/>
      <c r="L180" s="517"/>
      <c r="M180" s="517"/>
      <c r="N180" s="517"/>
      <c r="O180" s="517"/>
      <c r="P180" s="517"/>
      <c r="Q180" s="517"/>
      <c r="R180" s="517"/>
      <c r="S180" s="517"/>
      <c r="T180" s="517"/>
    </row>
    <row r="181" spans="1:20" ht="38.450000000000003" customHeight="1">
      <c r="A181" s="929" t="s">
        <v>1295</v>
      </c>
      <c r="B181" s="929"/>
      <c r="C181" s="929"/>
      <c r="D181" s="929"/>
      <c r="E181" s="929"/>
      <c r="F181" s="929"/>
      <c r="G181" s="929"/>
      <c r="H181" s="929"/>
      <c r="I181" s="929"/>
      <c r="J181" s="929"/>
      <c r="K181" s="929"/>
      <c r="L181" s="929"/>
      <c r="M181" s="613"/>
      <c r="N181" s="614"/>
      <c r="O181" s="614"/>
      <c r="P181" s="517"/>
      <c r="Q181" s="517"/>
      <c r="R181" s="517"/>
      <c r="S181" s="517"/>
      <c r="T181" s="517"/>
    </row>
    <row r="182" spans="1:20" ht="18.600000000000001" customHeight="1">
      <c r="A182" s="613"/>
      <c r="B182" s="613"/>
      <c r="C182" s="613"/>
      <c r="D182" s="613"/>
      <c r="E182" s="613"/>
      <c r="F182" s="613"/>
      <c r="G182" s="613"/>
      <c r="H182" s="613"/>
      <c r="I182" s="613"/>
      <c r="J182" s="613"/>
      <c r="K182" s="613"/>
      <c r="L182" s="613"/>
      <c r="M182" s="613"/>
      <c r="N182" s="613"/>
      <c r="O182" s="613"/>
      <c r="P182" s="517"/>
      <c r="Q182" s="517"/>
      <c r="R182" s="517"/>
      <c r="S182" s="517"/>
      <c r="T182" s="517"/>
    </row>
    <row r="183" spans="1:20" ht="18.600000000000001" customHeight="1">
      <c r="A183" s="921" t="s">
        <v>1296</v>
      </c>
      <c r="B183" s="921"/>
      <c r="C183" s="921"/>
      <c r="D183" s="921"/>
      <c r="E183" s="921"/>
      <c r="F183" s="921"/>
      <c r="G183" s="921"/>
      <c r="H183" s="921"/>
      <c r="I183" s="921"/>
      <c r="J183" s="921"/>
      <c r="K183" s="921"/>
      <c r="M183" s="598" t="b">
        <v>0</v>
      </c>
      <c r="Q183" s="517"/>
      <c r="R183" s="517"/>
      <c r="S183" s="517"/>
      <c r="T183" s="517"/>
    </row>
    <row r="184" spans="1:20" ht="18.600000000000001" customHeight="1">
      <c r="A184" s="615"/>
      <c r="B184" s="615"/>
      <c r="C184" s="615"/>
      <c r="D184" s="615"/>
      <c r="E184" s="615"/>
      <c r="F184" s="615"/>
      <c r="G184" s="615"/>
      <c r="H184" s="615"/>
      <c r="I184" s="615"/>
      <c r="J184" s="615"/>
      <c r="K184" s="615"/>
      <c r="L184" s="613"/>
      <c r="M184" s="613"/>
      <c r="N184" s="613"/>
      <c r="O184" s="613"/>
      <c r="P184" s="517"/>
      <c r="Q184" s="517"/>
      <c r="R184" s="517"/>
      <c r="S184" s="517"/>
      <c r="T184" s="517"/>
    </row>
    <row r="185" spans="1:20" ht="18.600000000000001" customHeight="1">
      <c r="A185" s="922" t="s">
        <v>1297</v>
      </c>
      <c r="B185" s="922"/>
      <c r="C185" s="922"/>
      <c r="D185" s="922"/>
      <c r="E185" s="922"/>
      <c r="F185" s="922"/>
      <c r="G185" s="922"/>
      <c r="H185" s="922"/>
      <c r="I185" s="922"/>
      <c r="J185" s="922"/>
      <c r="K185" s="922"/>
      <c r="L185" s="530" t="s">
        <v>9</v>
      </c>
      <c r="M185" s="616" t="b">
        <v>0</v>
      </c>
      <c r="N185" s="530" t="s">
        <v>8</v>
      </c>
      <c r="O185" s="617" t="b">
        <v>0</v>
      </c>
      <c r="P185" s="517"/>
      <c r="Q185" s="517"/>
      <c r="R185" s="517"/>
      <c r="S185" s="517"/>
      <c r="T185" s="517"/>
    </row>
    <row r="186" spans="1:20" ht="14.1" customHeight="1">
      <c r="A186" s="557"/>
      <c r="B186" s="557"/>
      <c r="C186" s="557"/>
      <c r="D186" s="557"/>
      <c r="E186" s="557"/>
      <c r="F186" s="557"/>
      <c r="G186" s="557"/>
      <c r="H186" s="557"/>
      <c r="I186" s="557"/>
      <c r="J186" s="557"/>
      <c r="K186" s="557"/>
      <c r="L186" s="613"/>
      <c r="M186" s="613"/>
      <c r="N186" s="613"/>
      <c r="O186" s="613"/>
      <c r="P186" s="517"/>
      <c r="Q186" s="517"/>
      <c r="R186" s="517"/>
      <c r="S186" s="517"/>
      <c r="T186" s="517"/>
    </row>
    <row r="187" spans="1:20" ht="18.600000000000001" customHeight="1">
      <c r="A187" s="922" t="s">
        <v>1298</v>
      </c>
      <c r="B187" s="922"/>
      <c r="C187" s="922"/>
      <c r="D187" s="922"/>
      <c r="E187" s="923"/>
      <c r="F187" s="924"/>
      <c r="G187" s="925"/>
      <c r="H187" s="618"/>
      <c r="I187" s="618"/>
      <c r="J187" s="618"/>
      <c r="K187" s="618"/>
      <c r="L187" s="618"/>
      <c r="M187" s="618"/>
      <c r="N187" s="618"/>
      <c r="O187" s="613"/>
      <c r="P187" s="517"/>
      <c r="Q187" s="517"/>
      <c r="R187" s="517"/>
      <c r="S187" s="517"/>
      <c r="T187" s="517"/>
    </row>
    <row r="188" spans="1:20" ht="18.600000000000001" customHeight="1">
      <c r="A188" s="557"/>
      <c r="B188" s="557"/>
      <c r="C188" s="557"/>
      <c r="D188" s="557"/>
      <c r="E188" s="557"/>
      <c r="F188" s="557"/>
      <c r="G188" s="557"/>
      <c r="H188" s="557"/>
      <c r="I188" s="557"/>
      <c r="J188" s="557"/>
      <c r="K188" s="557"/>
      <c r="L188" s="613"/>
      <c r="M188" s="613"/>
      <c r="N188" s="613"/>
      <c r="O188" s="613"/>
      <c r="P188" s="517"/>
      <c r="Q188" s="517"/>
      <c r="R188" s="517"/>
      <c r="S188" s="517"/>
      <c r="T188" s="517"/>
    </row>
    <row r="189" spans="1:20" ht="18.600000000000001" customHeight="1">
      <c r="A189" s="604" t="s">
        <v>1299</v>
      </c>
      <c r="B189" s="517"/>
      <c r="C189" s="517"/>
      <c r="D189" s="557"/>
      <c r="E189" s="557"/>
      <c r="F189" s="557"/>
      <c r="G189" s="557"/>
      <c r="H189" s="557"/>
      <c r="I189" s="557"/>
      <c r="J189" s="557"/>
      <c r="K189" s="557"/>
      <c r="L189" s="613"/>
      <c r="M189" s="613"/>
      <c r="N189" s="613"/>
      <c r="O189" s="613"/>
      <c r="P189" s="517"/>
      <c r="Q189" s="517"/>
      <c r="R189" s="517"/>
      <c r="S189" s="517"/>
      <c r="T189" s="517"/>
    </row>
    <row r="190" spans="1:20" ht="18.600000000000001" customHeight="1">
      <c r="A190" s="619" t="s">
        <v>1300</v>
      </c>
      <c r="B190" s="517"/>
      <c r="C190" s="517"/>
      <c r="D190" s="517"/>
      <c r="E190" s="517"/>
      <c r="F190" s="517"/>
      <c r="G190" s="517"/>
      <c r="H190" s="517"/>
      <c r="I190" s="517"/>
      <c r="J190" s="517"/>
      <c r="K190" s="517"/>
      <c r="L190" s="517"/>
      <c r="M190" s="517"/>
      <c r="N190" s="517"/>
      <c r="O190" s="517"/>
      <c r="P190" s="517"/>
      <c r="Q190" s="517"/>
      <c r="R190" s="517"/>
      <c r="S190" s="517"/>
      <c r="T190" s="517"/>
    </row>
    <row r="191" spans="1:20" ht="18.600000000000001" customHeight="1">
      <c r="A191" s="517"/>
      <c r="B191" s="517"/>
      <c r="C191" s="517"/>
      <c r="D191" s="517"/>
      <c r="E191" s="517"/>
      <c r="F191" s="517"/>
      <c r="G191" s="517"/>
      <c r="H191" s="517"/>
      <c r="I191" s="517"/>
      <c r="J191" s="517"/>
      <c r="K191" s="517"/>
      <c r="L191" s="892" t="s">
        <v>1282</v>
      </c>
      <c r="M191" s="893"/>
      <c r="N191" s="892" t="s">
        <v>26</v>
      </c>
      <c r="O191" s="893"/>
      <c r="P191" s="517"/>
      <c r="Q191" s="517"/>
      <c r="R191" s="517"/>
      <c r="S191" s="517"/>
      <c r="T191" s="517"/>
    </row>
    <row r="192" spans="1:20" ht="18.600000000000001" customHeight="1">
      <c r="A192" s="914" t="s">
        <v>1301</v>
      </c>
      <c r="B192" s="915"/>
      <c r="C192" s="915"/>
      <c r="D192" s="915"/>
      <c r="E192" s="915"/>
      <c r="F192" s="916"/>
      <c r="G192" s="620" t="s">
        <v>8</v>
      </c>
      <c r="H192" s="621" t="b">
        <v>0</v>
      </c>
      <c r="I192" s="622" t="s">
        <v>9</v>
      </c>
      <c r="J192" s="623" t="b">
        <v>0</v>
      </c>
      <c r="K192" s="608" t="s">
        <v>1284</v>
      </c>
      <c r="L192" s="917"/>
      <c r="M192" s="917"/>
      <c r="N192" s="917"/>
      <c r="O192" s="917"/>
      <c r="P192" s="517"/>
      <c r="Q192" s="517"/>
      <c r="R192" s="517"/>
      <c r="S192" s="517"/>
      <c r="T192" s="517"/>
    </row>
    <row r="193" spans="1:20" ht="29.45" customHeight="1">
      <c r="A193" s="918" t="s">
        <v>1302</v>
      </c>
      <c r="B193" s="919"/>
      <c r="C193" s="919"/>
      <c r="D193" s="919"/>
      <c r="E193" s="919"/>
      <c r="F193" s="920"/>
      <c r="G193" s="624" t="s">
        <v>8</v>
      </c>
      <c r="H193" s="625" t="b">
        <v>0</v>
      </c>
      <c r="I193" s="626" t="s">
        <v>9</v>
      </c>
      <c r="J193" s="627" t="b">
        <v>0</v>
      </c>
      <c r="K193" s="608" t="s">
        <v>1284</v>
      </c>
      <c r="L193" s="917"/>
      <c r="M193" s="917"/>
      <c r="N193" s="917"/>
      <c r="O193" s="917"/>
      <c r="P193" s="517"/>
      <c r="Q193" s="517"/>
      <c r="R193" s="517"/>
      <c r="S193" s="517"/>
      <c r="T193" s="517"/>
    </row>
    <row r="194" spans="1:20" ht="18.600000000000001" customHeight="1">
      <c r="A194" s="612" t="s">
        <v>1294</v>
      </c>
      <c r="B194" s="517"/>
      <c r="C194" s="517"/>
      <c r="D194" s="517"/>
      <c r="E194" s="517"/>
      <c r="F194" s="517"/>
      <c r="G194" s="517"/>
      <c r="H194" s="517"/>
      <c r="I194" s="517"/>
      <c r="J194" s="517"/>
      <c r="K194" s="517"/>
      <c r="L194" s="517"/>
      <c r="M194" s="517"/>
      <c r="N194" s="517"/>
      <c r="O194" s="517"/>
      <c r="P194" s="517"/>
      <c r="Q194" s="517"/>
      <c r="R194" s="517"/>
      <c r="S194" s="517"/>
      <c r="T194" s="517"/>
    </row>
    <row r="195" spans="1:20" ht="18.600000000000001" customHeight="1">
      <c r="A195" s="612" t="s">
        <v>1303</v>
      </c>
      <c r="B195" s="517"/>
      <c r="C195" s="517"/>
      <c r="D195" s="517"/>
      <c r="E195" s="517"/>
      <c r="F195" s="517"/>
      <c r="G195" s="517"/>
      <c r="H195" s="517"/>
      <c r="I195" s="517"/>
      <c r="J195" s="517"/>
      <c r="K195" s="517"/>
      <c r="L195" s="517"/>
      <c r="M195" s="517"/>
      <c r="N195" s="517"/>
      <c r="O195" s="517"/>
      <c r="P195" s="517"/>
      <c r="Q195" s="517"/>
      <c r="R195" s="517"/>
      <c r="S195" s="517"/>
      <c r="T195" s="517"/>
    </row>
    <row r="196" spans="1:20" ht="18.600000000000001" customHeight="1">
      <c r="B196" s="517"/>
      <c r="C196" s="517"/>
      <c r="D196" s="517"/>
      <c r="E196" s="517"/>
      <c r="F196" s="517"/>
      <c r="G196" s="517"/>
      <c r="H196" s="517"/>
      <c r="I196" s="517"/>
      <c r="J196" s="517"/>
      <c r="K196" s="517"/>
      <c r="L196" s="517"/>
      <c r="M196" s="517"/>
      <c r="N196" s="517"/>
      <c r="O196" s="517"/>
      <c r="P196" s="517"/>
      <c r="Q196" s="517"/>
      <c r="R196" s="517"/>
      <c r="S196" s="517"/>
      <c r="T196" s="517"/>
    </row>
    <row r="197" spans="1:20" s="628" customFormat="1" ht="24.6" hidden="1" customHeight="1">
      <c r="A197" s="910" t="s">
        <v>1304</v>
      </c>
      <c r="B197" s="910"/>
      <c r="C197" s="910"/>
      <c r="D197" s="910"/>
      <c r="E197" s="910"/>
      <c r="F197" s="910"/>
      <c r="G197" s="910"/>
      <c r="H197" s="910"/>
      <c r="I197" s="910"/>
      <c r="J197" s="910"/>
      <c r="K197" s="910"/>
      <c r="L197" s="910"/>
      <c r="M197" s="910"/>
      <c r="N197" s="910"/>
      <c r="O197" s="910"/>
      <c r="P197" s="910"/>
      <c r="Q197" s="910"/>
      <c r="R197" s="910"/>
      <c r="S197" s="910"/>
      <c r="T197" s="910"/>
    </row>
    <row r="198" spans="1:20" s="628" customFormat="1" ht="18.600000000000001" hidden="1" customHeight="1">
      <c r="L198" s="629"/>
      <c r="M198" s="629"/>
      <c r="N198" s="629"/>
      <c r="O198" s="629"/>
    </row>
    <row r="199" spans="1:20" s="631" customFormat="1" ht="18.600000000000001" hidden="1" customHeight="1">
      <c r="A199" s="630" t="s">
        <v>1305</v>
      </c>
      <c r="K199" s="632" t="s">
        <v>9</v>
      </c>
      <c r="L199" s="633" t="b">
        <v>0</v>
      </c>
      <c r="M199" s="632" t="s">
        <v>8</v>
      </c>
      <c r="N199" s="633" t="b">
        <v>0</v>
      </c>
      <c r="O199" s="634"/>
    </row>
    <row r="200" spans="1:20" s="628" customFormat="1" ht="18.600000000000001" hidden="1" customHeight="1">
      <c r="L200" s="629"/>
      <c r="M200" s="629"/>
      <c r="N200" s="629"/>
      <c r="O200" s="629"/>
    </row>
    <row r="201" spans="1:20" s="631" customFormat="1" ht="34.35" hidden="1" customHeight="1">
      <c r="A201" s="911" t="s">
        <v>1306</v>
      </c>
      <c r="B201" s="911"/>
      <c r="C201" s="911"/>
      <c r="D201" s="911"/>
      <c r="E201" s="911"/>
      <c r="F201" s="911"/>
      <c r="G201" s="911"/>
      <c r="H201" s="911"/>
      <c r="I201" s="911"/>
      <c r="J201" s="911"/>
      <c r="K201" s="911"/>
      <c r="L201" s="911"/>
      <c r="M201" s="911"/>
      <c r="N201" s="911"/>
      <c r="O201" s="911"/>
      <c r="P201" s="911"/>
      <c r="Q201" s="911"/>
      <c r="R201" s="911"/>
      <c r="S201" s="911"/>
      <c r="T201" s="911"/>
    </row>
    <row r="202" spans="1:20" s="628" customFormat="1" ht="18.600000000000001" hidden="1" customHeight="1">
      <c r="L202" s="629"/>
      <c r="M202" s="629"/>
      <c r="N202" s="629"/>
      <c r="O202" s="629"/>
    </row>
    <row r="203" spans="1:20" s="628" customFormat="1" ht="18.600000000000001" hidden="1" customHeight="1">
      <c r="A203" s="912" t="s">
        <v>817</v>
      </c>
      <c r="B203" s="913"/>
      <c r="C203" s="913"/>
      <c r="D203" s="913"/>
      <c r="E203" s="913"/>
      <c r="F203" s="913"/>
      <c r="G203" s="635" t="b">
        <v>0</v>
      </c>
      <c r="L203" s="629"/>
      <c r="M203" s="629"/>
      <c r="N203" s="629"/>
      <c r="O203" s="629"/>
    </row>
    <row r="204" spans="1:20" s="628" customFormat="1" ht="18.600000000000001" hidden="1" customHeight="1">
      <c r="A204" s="906" t="s">
        <v>818</v>
      </c>
      <c r="B204" s="907"/>
      <c r="C204" s="907"/>
      <c r="D204" s="907"/>
      <c r="E204" s="907"/>
      <c r="F204" s="907"/>
      <c r="G204" s="636" t="b">
        <v>0</v>
      </c>
      <c r="L204" s="629"/>
      <c r="M204" s="629"/>
      <c r="N204" s="629"/>
      <c r="O204" s="629"/>
    </row>
    <row r="205" spans="1:20" s="628" customFormat="1" ht="18.600000000000001" hidden="1" customHeight="1">
      <c r="A205" s="906" t="s">
        <v>819</v>
      </c>
      <c r="B205" s="907"/>
      <c r="C205" s="907"/>
      <c r="D205" s="907"/>
      <c r="E205" s="907"/>
      <c r="F205" s="907"/>
      <c r="G205" s="636" t="b">
        <v>0</v>
      </c>
      <c r="L205" s="629"/>
      <c r="M205" s="629"/>
      <c r="N205" s="629"/>
      <c r="O205" s="629"/>
    </row>
    <row r="206" spans="1:20" s="628" customFormat="1" ht="18.600000000000001" hidden="1" customHeight="1">
      <c r="A206" s="906" t="s">
        <v>820</v>
      </c>
      <c r="B206" s="907"/>
      <c r="C206" s="907"/>
      <c r="D206" s="907"/>
      <c r="E206" s="907"/>
      <c r="F206" s="907"/>
      <c r="G206" s="636" t="b">
        <v>0</v>
      </c>
      <c r="L206" s="629"/>
      <c r="M206" s="629"/>
      <c r="N206" s="629"/>
      <c r="O206" s="629"/>
    </row>
    <row r="207" spans="1:20" s="628" customFormat="1" ht="18.600000000000001" hidden="1" customHeight="1">
      <c r="A207" s="906" t="s">
        <v>821</v>
      </c>
      <c r="B207" s="907"/>
      <c r="C207" s="907"/>
      <c r="D207" s="907"/>
      <c r="E207" s="907"/>
      <c r="F207" s="907"/>
      <c r="G207" s="636" t="b">
        <v>0</v>
      </c>
      <c r="L207" s="629"/>
      <c r="M207" s="629"/>
      <c r="N207" s="629"/>
      <c r="O207" s="629"/>
    </row>
    <row r="208" spans="1:20" s="628" customFormat="1" ht="18.600000000000001" hidden="1" customHeight="1">
      <c r="A208" s="906" t="s">
        <v>822</v>
      </c>
      <c r="B208" s="907"/>
      <c r="C208" s="907"/>
      <c r="D208" s="907"/>
      <c r="E208" s="907"/>
      <c r="F208" s="907"/>
      <c r="G208" s="636" t="b">
        <v>0</v>
      </c>
      <c r="L208" s="629"/>
      <c r="M208" s="629"/>
      <c r="N208" s="629"/>
      <c r="O208" s="629"/>
    </row>
    <row r="209" spans="1:15" s="628" customFormat="1" ht="18.600000000000001" hidden="1" customHeight="1">
      <c r="A209" s="906" t="s">
        <v>823</v>
      </c>
      <c r="B209" s="907"/>
      <c r="C209" s="907"/>
      <c r="D209" s="907"/>
      <c r="E209" s="907"/>
      <c r="F209" s="907"/>
      <c r="G209" s="636" t="b">
        <v>0</v>
      </c>
      <c r="L209" s="629"/>
      <c r="M209" s="629"/>
      <c r="N209" s="629"/>
      <c r="O209" s="629"/>
    </row>
    <row r="210" spans="1:15" s="628" customFormat="1" ht="18.600000000000001" hidden="1" customHeight="1">
      <c r="A210" s="906" t="s">
        <v>824</v>
      </c>
      <c r="B210" s="907"/>
      <c r="C210" s="907"/>
      <c r="D210" s="907"/>
      <c r="E210" s="907"/>
      <c r="F210" s="907"/>
      <c r="G210" s="636" t="b">
        <v>0</v>
      </c>
      <c r="L210" s="629"/>
      <c r="M210" s="629"/>
      <c r="N210" s="629"/>
      <c r="O210" s="629"/>
    </row>
    <row r="211" spans="1:15" s="628" customFormat="1" ht="18.600000000000001" hidden="1" customHeight="1">
      <c r="A211" s="906" t="s">
        <v>825</v>
      </c>
      <c r="B211" s="907"/>
      <c r="C211" s="907"/>
      <c r="D211" s="907"/>
      <c r="E211" s="907"/>
      <c r="F211" s="907"/>
      <c r="G211" s="636" t="b">
        <v>0</v>
      </c>
      <c r="L211" s="629"/>
      <c r="M211" s="629"/>
      <c r="N211" s="629"/>
      <c r="O211" s="629"/>
    </row>
    <row r="212" spans="1:15" s="628" customFormat="1" ht="18.600000000000001" hidden="1" customHeight="1">
      <c r="A212" s="906" t="s">
        <v>826</v>
      </c>
      <c r="B212" s="907"/>
      <c r="C212" s="907"/>
      <c r="D212" s="907"/>
      <c r="E212" s="907"/>
      <c r="F212" s="907"/>
      <c r="G212" s="636" t="b">
        <v>0</v>
      </c>
      <c r="L212" s="629"/>
      <c r="M212" s="629"/>
      <c r="N212" s="629"/>
      <c r="O212" s="629"/>
    </row>
    <row r="213" spans="1:15" s="628" customFormat="1" ht="18.600000000000001" hidden="1" customHeight="1">
      <c r="A213" s="906" t="s">
        <v>827</v>
      </c>
      <c r="B213" s="907"/>
      <c r="C213" s="907"/>
      <c r="D213" s="907"/>
      <c r="E213" s="907"/>
      <c r="F213" s="907"/>
      <c r="G213" s="636" t="b">
        <v>0</v>
      </c>
      <c r="L213" s="629"/>
      <c r="M213" s="629"/>
      <c r="N213" s="629"/>
      <c r="O213" s="629"/>
    </row>
    <row r="214" spans="1:15" s="628" customFormat="1" ht="18.600000000000001" hidden="1" customHeight="1">
      <c r="A214" s="906" t="s">
        <v>828</v>
      </c>
      <c r="B214" s="907"/>
      <c r="C214" s="907"/>
      <c r="D214" s="907"/>
      <c r="E214" s="907"/>
      <c r="F214" s="907"/>
      <c r="G214" s="636" t="b">
        <v>0</v>
      </c>
      <c r="L214" s="629"/>
      <c r="M214" s="629"/>
      <c r="N214" s="629"/>
      <c r="O214" s="629"/>
    </row>
    <row r="215" spans="1:15" s="628" customFormat="1" ht="18.600000000000001" hidden="1" customHeight="1">
      <c r="A215" s="906" t="s">
        <v>829</v>
      </c>
      <c r="B215" s="907"/>
      <c r="C215" s="907"/>
      <c r="D215" s="907"/>
      <c r="E215" s="907"/>
      <c r="F215" s="907"/>
      <c r="G215" s="636" t="b">
        <v>0</v>
      </c>
      <c r="H215" s="909"/>
      <c r="I215" s="909"/>
      <c r="L215" s="629"/>
      <c r="M215" s="629"/>
      <c r="N215" s="629"/>
      <c r="O215" s="629"/>
    </row>
    <row r="216" spans="1:15" s="628" customFormat="1" ht="18.600000000000001" hidden="1" customHeight="1">
      <c r="A216" s="906" t="s">
        <v>830</v>
      </c>
      <c r="B216" s="907"/>
      <c r="C216" s="907"/>
      <c r="D216" s="907"/>
      <c r="E216" s="907"/>
      <c r="F216" s="907"/>
      <c r="G216" s="636" t="b">
        <v>1</v>
      </c>
      <c r="H216" s="637"/>
      <c r="I216" s="637"/>
      <c r="L216" s="629"/>
      <c r="M216" s="629"/>
      <c r="N216" s="629"/>
      <c r="O216" s="629"/>
    </row>
    <row r="217" spans="1:15" s="628" customFormat="1" ht="18.600000000000001" hidden="1" customHeight="1">
      <c r="A217" s="906" t="s">
        <v>831</v>
      </c>
      <c r="B217" s="907"/>
      <c r="C217" s="907"/>
      <c r="D217" s="907"/>
      <c r="E217" s="907"/>
      <c r="F217" s="907"/>
      <c r="G217" s="636" t="b">
        <v>1</v>
      </c>
      <c r="L217" s="629"/>
      <c r="M217" s="629"/>
      <c r="N217" s="629"/>
      <c r="O217" s="629"/>
    </row>
    <row r="218" spans="1:15" s="628" customFormat="1" ht="18.600000000000001" hidden="1" customHeight="1">
      <c r="A218" s="906" t="s">
        <v>832</v>
      </c>
      <c r="B218" s="907"/>
      <c r="C218" s="907"/>
      <c r="D218" s="907"/>
      <c r="E218" s="907"/>
      <c r="F218" s="907"/>
      <c r="G218" s="636" t="b">
        <v>0</v>
      </c>
      <c r="L218" s="629"/>
      <c r="M218" s="629"/>
      <c r="N218" s="629"/>
      <c r="O218" s="629"/>
    </row>
    <row r="219" spans="1:15" s="628" customFormat="1" ht="18.600000000000001" hidden="1" customHeight="1">
      <c r="A219" s="906" t="s">
        <v>833</v>
      </c>
      <c r="B219" s="907"/>
      <c r="C219" s="907"/>
      <c r="D219" s="907"/>
      <c r="E219" s="907"/>
      <c r="F219" s="907"/>
      <c r="G219" s="636" t="b">
        <v>0</v>
      </c>
      <c r="L219" s="629"/>
      <c r="M219" s="629"/>
      <c r="N219" s="629"/>
      <c r="O219" s="629"/>
    </row>
    <row r="220" spans="1:15" s="628" customFormat="1" ht="18.600000000000001" hidden="1" customHeight="1">
      <c r="A220" s="906" t="s">
        <v>834</v>
      </c>
      <c r="B220" s="907"/>
      <c r="C220" s="907"/>
      <c r="D220" s="907"/>
      <c r="E220" s="907"/>
      <c r="F220" s="907"/>
      <c r="G220" s="636" t="b">
        <v>1</v>
      </c>
      <c r="L220" s="629"/>
      <c r="M220" s="629"/>
      <c r="N220" s="629"/>
      <c r="O220" s="629"/>
    </row>
    <row r="221" spans="1:15" s="628" customFormat="1" ht="18.600000000000001" hidden="1" customHeight="1">
      <c r="A221" s="906" t="s">
        <v>835</v>
      </c>
      <c r="B221" s="907"/>
      <c r="C221" s="907"/>
      <c r="D221" s="907"/>
      <c r="E221" s="907"/>
      <c r="F221" s="907"/>
      <c r="G221" s="636" t="b">
        <v>0</v>
      </c>
      <c r="L221" s="629"/>
      <c r="M221" s="629"/>
      <c r="N221" s="629"/>
      <c r="O221" s="629"/>
    </row>
    <row r="222" spans="1:15" s="628" customFormat="1" ht="18.600000000000001" hidden="1" customHeight="1">
      <c r="A222" s="906" t="s">
        <v>1307</v>
      </c>
      <c r="B222" s="907"/>
      <c r="C222" s="907"/>
      <c r="D222" s="907"/>
      <c r="E222" s="907"/>
      <c r="F222" s="907"/>
      <c r="G222" s="636"/>
      <c r="L222" s="629"/>
      <c r="M222" s="629"/>
      <c r="N222" s="629"/>
      <c r="O222" s="629"/>
    </row>
    <row r="223" spans="1:15" s="628" customFormat="1" ht="18.600000000000001" hidden="1" customHeight="1">
      <c r="A223" s="908" t="s">
        <v>1308</v>
      </c>
      <c r="B223" s="908"/>
      <c r="C223" s="908"/>
      <c r="D223" s="908"/>
      <c r="E223" s="908"/>
      <c r="F223" s="908"/>
      <c r="G223" s="638"/>
      <c r="L223" s="629"/>
      <c r="M223" s="629"/>
      <c r="N223" s="629"/>
      <c r="O223" s="629"/>
    </row>
    <row r="224" spans="1:15" s="628" customFormat="1" ht="18.600000000000001" hidden="1" customHeight="1">
      <c r="A224" s="908"/>
      <c r="B224" s="908"/>
      <c r="C224" s="908"/>
      <c r="D224" s="908"/>
      <c r="E224" s="908"/>
      <c r="F224" s="908"/>
      <c r="G224" s="639"/>
      <c r="L224" s="629"/>
      <c r="M224" s="629"/>
      <c r="N224" s="629"/>
      <c r="O224" s="629"/>
    </row>
    <row r="225" spans="1:20" s="628" customFormat="1" ht="13.5" hidden="1" customHeight="1">
      <c r="L225" s="629"/>
      <c r="M225" s="629"/>
      <c r="N225" s="629"/>
      <c r="O225" s="629"/>
    </row>
    <row r="226" spans="1:20" s="628" customFormat="1" ht="18.600000000000001" hidden="1" customHeight="1">
      <c r="A226" s="629"/>
      <c r="L226" s="629"/>
      <c r="M226" s="629"/>
      <c r="N226" s="629"/>
      <c r="O226" s="629"/>
    </row>
    <row r="227" spans="1:20" ht="25.35" customHeight="1">
      <c r="A227" s="891" t="s">
        <v>1309</v>
      </c>
      <c r="B227" s="891"/>
      <c r="C227" s="891"/>
      <c r="D227" s="891"/>
      <c r="E227" s="891"/>
      <c r="F227" s="891"/>
      <c r="G227" s="891"/>
      <c r="H227" s="891"/>
      <c r="I227" s="891"/>
      <c r="J227" s="891"/>
      <c r="K227" s="891"/>
      <c r="L227" s="891"/>
      <c r="M227" s="891"/>
      <c r="N227" s="891"/>
      <c r="O227" s="891"/>
      <c r="P227" s="891"/>
      <c r="Q227" s="891"/>
      <c r="R227" s="891"/>
      <c r="S227" s="891"/>
      <c r="T227" s="891"/>
    </row>
    <row r="228" spans="1:20" ht="20.100000000000001" hidden="1" customHeight="1">
      <c r="A228" s="532"/>
      <c r="B228" s="532"/>
      <c r="C228" s="532"/>
      <c r="D228" s="532"/>
      <c r="E228" s="532"/>
      <c r="F228" s="532"/>
      <c r="G228" s="532"/>
      <c r="H228" s="532"/>
      <c r="I228" s="532"/>
      <c r="J228" s="532"/>
      <c r="K228" s="532"/>
      <c r="L228" s="532"/>
      <c r="M228" s="532"/>
      <c r="N228" s="532"/>
      <c r="O228" s="532"/>
      <c r="P228" s="532"/>
      <c r="Q228" s="532"/>
      <c r="R228" s="532"/>
      <c r="S228" s="532"/>
      <c r="T228" s="532"/>
    </row>
    <row r="229" spans="1:20" s="578" customFormat="1" ht="18.600000000000001" hidden="1" customHeight="1">
      <c r="A229" s="578" t="s">
        <v>1310</v>
      </c>
      <c r="K229" s="530" t="s">
        <v>9</v>
      </c>
      <c r="L229" s="598" t="b">
        <v>0</v>
      </c>
      <c r="M229" s="530" t="s">
        <v>8</v>
      </c>
      <c r="N229" s="598" t="b">
        <v>1</v>
      </c>
    </row>
    <row r="230" spans="1:20" ht="18.600000000000001" hidden="1" customHeight="1"/>
    <row r="231" spans="1:20" ht="18.600000000000001" hidden="1" customHeight="1">
      <c r="A231" s="578" t="s">
        <v>1311</v>
      </c>
    </row>
    <row r="232" spans="1:20" ht="18.600000000000001" hidden="1" customHeight="1"/>
    <row r="233" spans="1:20" ht="18.600000000000001" hidden="1" customHeight="1">
      <c r="H233" s="892" t="s">
        <v>1312</v>
      </c>
      <c r="I233" s="893"/>
      <c r="J233" s="896" t="s">
        <v>1313</v>
      </c>
      <c r="K233" s="897"/>
      <c r="L233" s="897"/>
      <c r="M233" s="898"/>
    </row>
    <row r="234" spans="1:20" ht="39.6" hidden="1" customHeight="1">
      <c r="H234" s="894"/>
      <c r="I234" s="895"/>
      <c r="J234" s="899" t="s">
        <v>1314</v>
      </c>
      <c r="K234" s="900"/>
      <c r="L234" s="899" t="s">
        <v>1315</v>
      </c>
      <c r="M234" s="900"/>
    </row>
    <row r="235" spans="1:20" ht="18.600000000000001" hidden="1" customHeight="1">
      <c r="A235" s="901" t="s">
        <v>1316</v>
      </c>
      <c r="B235" s="902"/>
      <c r="C235" s="902"/>
      <c r="D235" s="902"/>
      <c r="E235" s="902"/>
      <c r="F235" s="902"/>
      <c r="G235" s="903"/>
      <c r="H235" s="904" t="b">
        <v>0</v>
      </c>
      <c r="I235" s="905"/>
      <c r="J235" s="904" t="b">
        <v>0</v>
      </c>
      <c r="K235" s="905"/>
      <c r="L235" s="904" t="b">
        <v>0</v>
      </c>
      <c r="M235" s="905"/>
    </row>
    <row r="236" spans="1:20" ht="18.600000000000001" hidden="1" customHeight="1">
      <c r="A236" s="884" t="s">
        <v>1317</v>
      </c>
      <c r="B236" s="889"/>
      <c r="C236" s="889"/>
      <c r="D236" s="889"/>
      <c r="E236" s="889"/>
      <c r="F236" s="889"/>
      <c r="G236" s="890"/>
      <c r="H236" s="887" t="b">
        <v>0</v>
      </c>
      <c r="I236" s="888"/>
      <c r="J236" s="887" t="b">
        <v>0</v>
      </c>
      <c r="K236" s="888"/>
      <c r="L236" s="887" t="b">
        <v>0</v>
      </c>
      <c r="M236" s="888"/>
    </row>
    <row r="237" spans="1:20" ht="18.600000000000001" hidden="1" customHeight="1">
      <c r="A237" s="884" t="s">
        <v>1318</v>
      </c>
      <c r="B237" s="889"/>
      <c r="C237" s="889"/>
      <c r="D237" s="889"/>
      <c r="E237" s="889"/>
      <c r="F237" s="889"/>
      <c r="G237" s="890"/>
      <c r="H237" s="887" t="b">
        <v>0</v>
      </c>
      <c r="I237" s="888"/>
      <c r="J237" s="887" t="b">
        <v>0</v>
      </c>
      <c r="K237" s="888"/>
      <c r="L237" s="887" t="b">
        <v>0</v>
      </c>
      <c r="M237" s="888"/>
    </row>
    <row r="238" spans="1:20" ht="32.1" hidden="1" customHeight="1">
      <c r="A238" s="884" t="s">
        <v>1319</v>
      </c>
      <c r="B238" s="885"/>
      <c r="C238" s="885"/>
      <c r="D238" s="885"/>
      <c r="E238" s="885"/>
      <c r="F238" s="885"/>
      <c r="G238" s="886"/>
      <c r="H238" s="887" t="b">
        <v>0</v>
      </c>
      <c r="I238" s="888"/>
      <c r="J238" s="887" t="b">
        <v>0</v>
      </c>
      <c r="K238" s="888"/>
      <c r="L238" s="887" t="b">
        <v>0</v>
      </c>
      <c r="M238" s="888"/>
    </row>
    <row r="239" spans="1:20" ht="24" hidden="1" customHeight="1">
      <c r="A239" s="884" t="s">
        <v>721</v>
      </c>
      <c r="B239" s="885"/>
      <c r="C239" s="885"/>
      <c r="D239" s="885"/>
      <c r="E239" s="885"/>
      <c r="F239" s="885"/>
      <c r="G239" s="886"/>
      <c r="H239" s="887" t="b">
        <v>0</v>
      </c>
      <c r="I239" s="888"/>
      <c r="J239" s="887" t="b">
        <v>0</v>
      </c>
      <c r="K239" s="888"/>
      <c r="L239" s="887" t="b">
        <v>0</v>
      </c>
      <c r="M239" s="888"/>
    </row>
    <row r="240" spans="1:20" ht="18.600000000000001" hidden="1" customHeight="1">
      <c r="A240" s="884" t="s">
        <v>722</v>
      </c>
      <c r="B240" s="885"/>
      <c r="C240" s="885"/>
      <c r="D240" s="885"/>
      <c r="E240" s="885"/>
      <c r="F240" s="885"/>
      <c r="G240" s="886"/>
      <c r="H240" s="887" t="b">
        <v>0</v>
      </c>
      <c r="I240" s="888"/>
      <c r="J240" s="887" t="b">
        <v>0</v>
      </c>
      <c r="K240" s="888"/>
      <c r="L240" s="887" t="b">
        <v>0</v>
      </c>
      <c r="M240" s="888"/>
    </row>
    <row r="241" spans="1:20" ht="18.600000000000001" hidden="1" customHeight="1">
      <c r="A241" s="884" t="s">
        <v>1320</v>
      </c>
      <c r="B241" s="885"/>
      <c r="C241" s="885"/>
      <c r="D241" s="885"/>
      <c r="E241" s="885"/>
      <c r="F241" s="885"/>
      <c r="G241" s="886"/>
      <c r="H241" s="887" t="b">
        <v>0</v>
      </c>
      <c r="I241" s="888"/>
      <c r="J241" s="887" t="b">
        <v>0</v>
      </c>
      <c r="K241" s="888"/>
      <c r="L241" s="887" t="b">
        <v>0</v>
      </c>
      <c r="M241" s="888"/>
    </row>
    <row r="242" spans="1:20" ht="18.600000000000001" hidden="1" customHeight="1">
      <c r="A242" s="884" t="s">
        <v>1321</v>
      </c>
      <c r="B242" s="885"/>
      <c r="C242" s="885"/>
      <c r="D242" s="885"/>
      <c r="E242" s="885"/>
      <c r="F242" s="885"/>
      <c r="G242" s="886"/>
      <c r="H242" s="887" t="b">
        <v>0</v>
      </c>
      <c r="I242" s="888"/>
      <c r="J242" s="887" t="b">
        <v>0</v>
      </c>
      <c r="K242" s="888"/>
      <c r="L242" s="887" t="b">
        <v>0</v>
      </c>
      <c r="M242" s="888"/>
    </row>
    <row r="243" spans="1:20" ht="18.600000000000001" hidden="1" customHeight="1">
      <c r="A243" s="884" t="s">
        <v>1322</v>
      </c>
      <c r="B243" s="885"/>
      <c r="C243" s="885"/>
      <c r="D243" s="885"/>
      <c r="E243" s="885"/>
      <c r="F243" s="885"/>
      <c r="G243" s="886"/>
      <c r="H243" s="887" t="b">
        <v>0</v>
      </c>
      <c r="I243" s="888"/>
      <c r="J243" s="887" t="b">
        <v>0</v>
      </c>
      <c r="K243" s="888"/>
      <c r="L243" s="887" t="b">
        <v>0</v>
      </c>
      <c r="M243" s="888"/>
    </row>
    <row r="244" spans="1:20" ht="18.600000000000001" hidden="1" customHeight="1">
      <c r="A244" s="872" t="s">
        <v>388</v>
      </c>
      <c r="B244" s="873"/>
      <c r="C244" s="873"/>
      <c r="D244" s="873"/>
      <c r="E244" s="873"/>
      <c r="F244" s="873"/>
      <c r="G244" s="874"/>
      <c r="H244" s="875" t="b">
        <v>0</v>
      </c>
      <c r="I244" s="876"/>
      <c r="J244" s="875" t="b">
        <v>0</v>
      </c>
      <c r="K244" s="876"/>
      <c r="L244" s="875" t="b">
        <v>0</v>
      </c>
      <c r="M244" s="876"/>
    </row>
    <row r="245" spans="1:20" ht="18.600000000000001" hidden="1" customHeight="1">
      <c r="A245" s="877" t="s">
        <v>1323</v>
      </c>
      <c r="B245" s="878"/>
      <c r="C245" s="878"/>
      <c r="D245" s="878"/>
      <c r="E245" s="878"/>
      <c r="F245" s="878"/>
      <c r="G245" s="879"/>
      <c r="H245" s="640"/>
      <c r="I245" s="511"/>
      <c r="J245" s="640"/>
      <c r="K245" s="511"/>
      <c r="L245" s="640"/>
      <c r="M245" s="511"/>
    </row>
    <row r="246" spans="1:20" ht="18.600000000000001" hidden="1" customHeight="1">
      <c r="A246" s="880"/>
      <c r="B246" s="881"/>
      <c r="C246" s="881"/>
      <c r="D246" s="881"/>
      <c r="E246" s="881"/>
      <c r="F246" s="881"/>
      <c r="G246" s="882"/>
      <c r="H246" s="641"/>
      <c r="I246" s="642"/>
      <c r="J246" s="641"/>
      <c r="K246" s="642"/>
      <c r="L246" s="641"/>
      <c r="M246" s="642"/>
    </row>
    <row r="247" spans="1:20" ht="18.600000000000001" hidden="1" customHeight="1">
      <c r="A247" s="612" t="s">
        <v>1294</v>
      </c>
    </row>
    <row r="248" spans="1:20" ht="18.600000000000001" hidden="1" customHeight="1">
      <c r="A248" s="612" t="s">
        <v>1324</v>
      </c>
    </row>
    <row r="249" spans="1:20" ht="31.35" hidden="1" customHeight="1">
      <c r="A249" s="883" t="s">
        <v>1325</v>
      </c>
      <c r="B249" s="883"/>
      <c r="C249" s="883"/>
      <c r="D249" s="883"/>
      <c r="E249" s="883"/>
      <c r="F249" s="883"/>
      <c r="G249" s="883"/>
      <c r="H249" s="883"/>
      <c r="I249" s="883"/>
      <c r="J249" s="883"/>
      <c r="K249" s="883"/>
      <c r="L249" s="883"/>
      <c r="M249" s="883"/>
    </row>
    <row r="250" spans="1:20" ht="18.600000000000001" customHeight="1"/>
    <row r="251" spans="1:20" ht="18.600000000000001" customHeight="1">
      <c r="A251" s="604" t="s">
        <v>1326</v>
      </c>
    </row>
    <row r="252" spans="1:20" ht="18.600000000000001" customHeight="1">
      <c r="A252" s="643"/>
      <c r="G252" s="841" t="s">
        <v>23</v>
      </c>
      <c r="H252" s="842"/>
      <c r="I252" s="841" t="s">
        <v>1249</v>
      </c>
      <c r="J252" s="842"/>
      <c r="K252" s="841" t="s">
        <v>26</v>
      </c>
      <c r="L252" s="842"/>
    </row>
    <row r="253" spans="1:20" ht="18.600000000000001" customHeight="1">
      <c r="G253" s="843"/>
      <c r="H253" s="844"/>
      <c r="I253" s="843"/>
      <c r="J253" s="844"/>
      <c r="K253" s="843"/>
      <c r="L253" s="844"/>
    </row>
    <row r="254" spans="1:20" ht="36.6" customHeight="1">
      <c r="A254" s="867" t="s">
        <v>1327</v>
      </c>
      <c r="B254" s="868"/>
      <c r="C254" s="868"/>
      <c r="D254" s="868"/>
      <c r="E254" s="868"/>
      <c r="F254" s="869"/>
      <c r="G254" s="870"/>
      <c r="H254" s="871"/>
      <c r="I254" s="870"/>
      <c r="J254" s="871"/>
      <c r="K254" s="870"/>
      <c r="L254" s="871"/>
    </row>
    <row r="255" spans="1:20" ht="27.75" customHeight="1">
      <c r="A255" s="849" t="s">
        <v>1328</v>
      </c>
      <c r="B255" s="850"/>
      <c r="C255" s="850"/>
      <c r="D255" s="850"/>
      <c r="E255" s="850"/>
      <c r="F255" s="851"/>
      <c r="G255" s="852"/>
      <c r="H255" s="853"/>
      <c r="I255" s="852"/>
      <c r="J255" s="853"/>
      <c r="K255" s="852"/>
      <c r="L255" s="853"/>
      <c r="Q255" s="530"/>
      <c r="R255" s="530"/>
      <c r="S255" s="530"/>
      <c r="T255" s="530"/>
    </row>
    <row r="256" spans="1:20" ht="18.600000000000001" customHeight="1">
      <c r="A256" s="644" t="s">
        <v>1329</v>
      </c>
      <c r="F256" s="511"/>
      <c r="G256" s="854"/>
      <c r="H256" s="855"/>
      <c r="I256" s="854"/>
      <c r="J256" s="855"/>
      <c r="K256" s="854"/>
      <c r="L256" s="855"/>
    </row>
    <row r="257" spans="1:15" ht="18.600000000000001" customHeight="1">
      <c r="A257" s="858" t="s">
        <v>1330</v>
      </c>
      <c r="B257" s="859"/>
      <c r="C257" s="859"/>
      <c r="D257" s="859"/>
      <c r="E257" s="859"/>
      <c r="F257" s="860"/>
      <c r="G257" s="856"/>
      <c r="H257" s="857"/>
      <c r="I257" s="856"/>
      <c r="J257" s="857"/>
      <c r="K257" s="856"/>
      <c r="L257" s="857"/>
    </row>
    <row r="258" spans="1:15" ht="18.600000000000001" customHeight="1">
      <c r="L258"/>
      <c r="M258"/>
      <c r="N258"/>
      <c r="O258"/>
    </row>
    <row r="259" spans="1:15" ht="18.600000000000001" customHeight="1">
      <c r="A259" s="645" t="s">
        <v>1331</v>
      </c>
      <c r="B259" s="435"/>
      <c r="C259" s="435"/>
      <c r="D259" s="435"/>
      <c r="E259" s="435"/>
      <c r="F259" s="435"/>
      <c r="G259" s="435"/>
      <c r="H259" s="435"/>
      <c r="I259" s="435"/>
      <c r="J259" s="435"/>
      <c r="L259" s="530" t="s">
        <v>9</v>
      </c>
      <c r="M259" s="616" t="b">
        <v>0</v>
      </c>
      <c r="N259" s="530" t="s">
        <v>8</v>
      </c>
      <c r="O259" s="312" t="b">
        <v>0</v>
      </c>
    </row>
    <row r="260" spans="1:15" ht="18.600000000000001" customHeight="1">
      <c r="A260" s="646"/>
      <c r="B260" s="646"/>
      <c r="C260" s="646"/>
      <c r="D260" s="646"/>
      <c r="E260" s="646"/>
      <c r="F260" s="646"/>
      <c r="G260" s="646"/>
      <c r="H260" s="646"/>
      <c r="I260" s="646"/>
      <c r="L260"/>
      <c r="M260"/>
      <c r="N260"/>
      <c r="O260"/>
    </row>
    <row r="261" spans="1:15" ht="18.600000000000001" customHeight="1">
      <c r="A261" s="645" t="s">
        <v>1332</v>
      </c>
      <c r="B261" s="646"/>
      <c r="C261" s="861" t="s">
        <v>1261</v>
      </c>
      <c r="D261" s="862"/>
      <c r="E261" s="862"/>
      <c r="F261" s="862"/>
      <c r="G261" s="862"/>
      <c r="H261" s="862"/>
      <c r="I261" s="862"/>
      <c r="J261" s="862"/>
      <c r="K261" s="863"/>
    </row>
    <row r="262" spans="1:15" ht="18.600000000000001" customHeight="1">
      <c r="A262" s="647"/>
      <c r="B262" s="646"/>
      <c r="C262" s="864"/>
      <c r="D262" s="865"/>
      <c r="E262" s="865"/>
      <c r="F262" s="865"/>
      <c r="G262" s="865"/>
      <c r="H262" s="865"/>
      <c r="I262" s="865"/>
      <c r="J262" s="865"/>
      <c r="K262" s="866"/>
    </row>
    <row r="263" spans="1:15" ht="18.600000000000001" customHeight="1"/>
    <row r="264" spans="1:15" ht="18.600000000000001" customHeight="1">
      <c r="A264" s="604" t="s">
        <v>1333</v>
      </c>
    </row>
    <row r="265" spans="1:15" ht="18.600000000000001" customHeight="1">
      <c r="G265" s="841" t="s">
        <v>23</v>
      </c>
      <c r="H265" s="842"/>
      <c r="I265" s="841" t="s">
        <v>1249</v>
      </c>
      <c r="J265" s="842"/>
      <c r="K265" s="841" t="s">
        <v>26</v>
      </c>
      <c r="L265" s="842"/>
    </row>
    <row r="266" spans="1:15" ht="18.600000000000001" customHeight="1">
      <c r="G266" s="843"/>
      <c r="H266" s="844"/>
      <c r="I266" s="843"/>
      <c r="J266" s="844"/>
      <c r="K266" s="843"/>
      <c r="L266" s="844"/>
    </row>
    <row r="267" spans="1:15" ht="32.1" customHeight="1">
      <c r="A267" s="845" t="s">
        <v>1334</v>
      </c>
      <c r="B267" s="846"/>
      <c r="C267" s="846"/>
      <c r="D267" s="846"/>
      <c r="E267" s="846"/>
      <c r="F267" s="847"/>
      <c r="G267" s="848"/>
      <c r="H267" s="848"/>
      <c r="I267" s="848"/>
      <c r="J267" s="848"/>
      <c r="K267" s="848"/>
      <c r="L267" s="848"/>
    </row>
    <row r="268" spans="1:15" ht="18.600000000000001" customHeight="1"/>
    <row r="269" spans="1:15" ht="18.600000000000001" customHeight="1">
      <c r="A269" s="836" t="s">
        <v>469</v>
      </c>
      <c r="B269" s="836"/>
      <c r="C269" s="836"/>
      <c r="D269" s="836"/>
      <c r="E269" s="836"/>
      <c r="F269" s="836"/>
      <c r="G269" s="836"/>
      <c r="H269" s="836"/>
      <c r="I269" s="836"/>
      <c r="J269" s="836"/>
      <c r="K269" s="836"/>
      <c r="L269" s="836"/>
      <c r="M269" s="836"/>
      <c r="N269" s="836"/>
      <c r="O269" s="836"/>
    </row>
    <row r="270" spans="1:15" ht="18.600000000000001" hidden="1" customHeight="1"/>
    <row r="271" spans="1:15" ht="18.600000000000001" hidden="1" customHeight="1"/>
    <row r="272" spans="1:15" ht="18.600000000000001" hidden="1" customHeight="1"/>
    <row r="273" ht="18.600000000000001" hidden="1" customHeight="1"/>
    <row r="274" ht="18.600000000000001" hidden="1" customHeight="1"/>
    <row r="275" ht="18.600000000000001" hidden="1" customHeight="1"/>
    <row r="276" ht="18.600000000000001" hidden="1" customHeight="1"/>
    <row r="277" ht="18.600000000000001" hidden="1" customHeight="1"/>
    <row r="278" ht="18.600000000000001" hidden="1" customHeight="1"/>
    <row r="279" ht="18.600000000000001" hidden="1" customHeight="1"/>
    <row r="280" ht="18.600000000000001" hidden="1" customHeight="1"/>
    <row r="281" ht="18.600000000000001" hidden="1" customHeight="1"/>
    <row r="282" ht="18.600000000000001" hidden="1" customHeight="1"/>
    <row r="283" ht="18.600000000000001" hidden="1" customHeight="1"/>
    <row r="284" ht="18.600000000000001" hidden="1" customHeight="1"/>
    <row r="285" ht="18.600000000000001" hidden="1" customHeight="1"/>
    <row r="286" ht="18.600000000000001" hidden="1" customHeight="1"/>
    <row r="287" ht="18.600000000000001" hidden="1" customHeight="1"/>
    <row r="288" ht="18.600000000000001" hidden="1" customHeight="1"/>
    <row r="289" ht="18.600000000000001" hidden="1" customHeight="1"/>
    <row r="290" ht="18.600000000000001" hidden="1" customHeight="1"/>
    <row r="291" ht="18.600000000000001" hidden="1" customHeight="1"/>
    <row r="292" ht="18.600000000000001" hidden="1" customHeight="1"/>
    <row r="293" ht="18.600000000000001" hidden="1" customHeight="1"/>
    <row r="294" ht="18.600000000000001" hidden="1" customHeight="1"/>
    <row r="295" ht="18.600000000000001" hidden="1" customHeight="1"/>
    <row r="296" ht="18.600000000000001" hidden="1" customHeight="1"/>
    <row r="297" ht="18.600000000000001" hidden="1" customHeight="1"/>
    <row r="298" ht="18.600000000000001" hidden="1" customHeight="1"/>
    <row r="299" ht="18.600000000000001" hidden="1" customHeight="1"/>
    <row r="300" ht="18.600000000000001" hidden="1" customHeight="1"/>
    <row r="301" ht="18.600000000000001" hidden="1" customHeight="1"/>
    <row r="302" ht="18.600000000000001" hidden="1" customHeight="1"/>
    <row r="303" ht="18.600000000000001" hidden="1" customHeight="1"/>
    <row r="304" ht="18.600000000000001" hidden="1" customHeight="1"/>
    <row r="305" ht="18.600000000000001" hidden="1" customHeight="1"/>
    <row r="306" ht="18.600000000000001" hidden="1" customHeight="1"/>
    <row r="307" ht="18.600000000000001" hidden="1" customHeight="1"/>
    <row r="308" ht="18.600000000000001" hidden="1" customHeight="1"/>
    <row r="309" ht="18.600000000000001" hidden="1" customHeight="1"/>
    <row r="310" ht="18.600000000000001" hidden="1" customHeight="1"/>
  </sheetData>
  <sheetProtection algorithmName="SHA-512" hashValue="R/+G6Y6daELCN9p/x9n45i4Qk1GQQe0ik877MSLEPvmmEWt+KdaM6pUmYb95v3vsA1ki2x5/zMUh4r5NxcB4Iw==" saltValue="/bNRIfoAk6NUkFr9B1l43A==" spinCount="100000" sheet="1" objects="1" scenarios="1"/>
  <protectedRanges>
    <protectedRange sqref="S64:T65" name="Intervallo1_1"/>
    <protectedRange sqref="C26:D42" name="Intervallo1"/>
  </protectedRanges>
  <mergeCells count="320">
    <mergeCell ref="A1:B3"/>
    <mergeCell ref="C1:K3"/>
    <mergeCell ref="C5:D5"/>
    <mergeCell ref="H6:J6"/>
    <mergeCell ref="A8:T8"/>
    <mergeCell ref="A10:E10"/>
    <mergeCell ref="F10:K10"/>
    <mergeCell ref="N10:O10"/>
    <mergeCell ref="P10:R10"/>
    <mergeCell ref="G15:I15"/>
    <mergeCell ref="C16:E16"/>
    <mergeCell ref="F16:J16"/>
    <mergeCell ref="A20:T20"/>
    <mergeCell ref="C24:D24"/>
    <mergeCell ref="A26:B26"/>
    <mergeCell ref="A12:C12"/>
    <mergeCell ref="D12:H12"/>
    <mergeCell ref="N12:O14"/>
    <mergeCell ref="P12:S12"/>
    <mergeCell ref="P13:S13"/>
    <mergeCell ref="A14:B16"/>
    <mergeCell ref="C14:E14"/>
    <mergeCell ref="G14:I14"/>
    <mergeCell ref="P14:S14"/>
    <mergeCell ref="C15:E15"/>
    <mergeCell ref="G46:H46"/>
    <mergeCell ref="I46:J46"/>
    <mergeCell ref="A48:B48"/>
    <mergeCell ref="A49:B49"/>
    <mergeCell ref="A50:B50"/>
    <mergeCell ref="A51:B51"/>
    <mergeCell ref="A27:A33"/>
    <mergeCell ref="A34:A35"/>
    <mergeCell ref="A36:A41"/>
    <mergeCell ref="A42:B42"/>
    <mergeCell ref="C46:D46"/>
    <mergeCell ref="E46:F46"/>
    <mergeCell ref="O55:R56"/>
    <mergeCell ref="A57:B57"/>
    <mergeCell ref="C57:D57"/>
    <mergeCell ref="E57:F57"/>
    <mergeCell ref="G57:H57"/>
    <mergeCell ref="I57:J57"/>
    <mergeCell ref="K57:L57"/>
    <mergeCell ref="M57:N57"/>
    <mergeCell ref="O57:R57"/>
    <mergeCell ref="C55:D56"/>
    <mergeCell ref="E55:F56"/>
    <mergeCell ref="G55:H56"/>
    <mergeCell ref="I55:J56"/>
    <mergeCell ref="K55:L56"/>
    <mergeCell ref="M55:N56"/>
    <mergeCell ref="A67:T67"/>
    <mergeCell ref="J72:T72"/>
    <mergeCell ref="A73:J73"/>
    <mergeCell ref="J74:T74"/>
    <mergeCell ref="A75:J75"/>
    <mergeCell ref="J76:T76"/>
    <mergeCell ref="M58:N58"/>
    <mergeCell ref="O58:R58"/>
    <mergeCell ref="A59:B59"/>
    <mergeCell ref="C59:D59"/>
    <mergeCell ref="E59:F59"/>
    <mergeCell ref="G59:H59"/>
    <mergeCell ref="I59:J59"/>
    <mergeCell ref="K59:L59"/>
    <mergeCell ref="M59:N59"/>
    <mergeCell ref="O59:R59"/>
    <mergeCell ref="A58:B58"/>
    <mergeCell ref="C58:D58"/>
    <mergeCell ref="E58:F58"/>
    <mergeCell ref="G58:H58"/>
    <mergeCell ref="I58:J58"/>
    <mergeCell ref="K58:L58"/>
    <mergeCell ref="A88:D88"/>
    <mergeCell ref="E88:F88"/>
    <mergeCell ref="G88:H88"/>
    <mergeCell ref="I88:J88"/>
    <mergeCell ref="A89:D89"/>
    <mergeCell ref="E89:F89"/>
    <mergeCell ref="G89:H89"/>
    <mergeCell ref="I89:J89"/>
    <mergeCell ref="A77:J77"/>
    <mergeCell ref="J78:T78"/>
    <mergeCell ref="A79:J79"/>
    <mergeCell ref="A81:K81"/>
    <mergeCell ref="A83:J83"/>
    <mergeCell ref="A87:D87"/>
    <mergeCell ref="E87:F87"/>
    <mergeCell ref="G87:H87"/>
    <mergeCell ref="I87:J87"/>
    <mergeCell ref="A92:D92"/>
    <mergeCell ref="E92:F92"/>
    <mergeCell ref="G92:H92"/>
    <mergeCell ref="I92:J92"/>
    <mergeCell ref="A93:D93"/>
    <mergeCell ref="E93:F93"/>
    <mergeCell ref="G93:H93"/>
    <mergeCell ref="I93:J93"/>
    <mergeCell ref="A90:D90"/>
    <mergeCell ref="E90:F90"/>
    <mergeCell ref="G90:H90"/>
    <mergeCell ref="I90:J90"/>
    <mergeCell ref="A91:D91"/>
    <mergeCell ref="E91:F91"/>
    <mergeCell ref="G91:H91"/>
    <mergeCell ref="I91:J91"/>
    <mergeCell ref="A96:D96"/>
    <mergeCell ref="E96:F96"/>
    <mergeCell ref="G96:H96"/>
    <mergeCell ref="I96:J96"/>
    <mergeCell ref="A97:D97"/>
    <mergeCell ref="E97:F97"/>
    <mergeCell ref="G97:H97"/>
    <mergeCell ref="I97:J97"/>
    <mergeCell ref="A94:D94"/>
    <mergeCell ref="E94:F94"/>
    <mergeCell ref="G94:H94"/>
    <mergeCell ref="I94:J94"/>
    <mergeCell ref="A95:D95"/>
    <mergeCell ref="E95:F95"/>
    <mergeCell ref="G95:H95"/>
    <mergeCell ref="I95:J95"/>
    <mergeCell ref="A100:D100"/>
    <mergeCell ref="E100:F100"/>
    <mergeCell ref="G100:H100"/>
    <mergeCell ref="I100:J100"/>
    <mergeCell ref="D107:N108"/>
    <mergeCell ref="A113:I113"/>
    <mergeCell ref="A98:D98"/>
    <mergeCell ref="E98:F98"/>
    <mergeCell ref="G98:H98"/>
    <mergeCell ref="I98:J98"/>
    <mergeCell ref="A99:D99"/>
    <mergeCell ref="E99:F99"/>
    <mergeCell ref="G99:H99"/>
    <mergeCell ref="I99:J99"/>
    <mergeCell ref="M123:T123"/>
    <mergeCell ref="M124:T124"/>
    <mergeCell ref="G127:H127"/>
    <mergeCell ref="I127:J127"/>
    <mergeCell ref="K127:L127"/>
    <mergeCell ref="G130:H130"/>
    <mergeCell ref="I130:J130"/>
    <mergeCell ref="K130:L130"/>
    <mergeCell ref="A114:I114"/>
    <mergeCell ref="A115:I115"/>
    <mergeCell ref="A116:I116"/>
    <mergeCell ref="A119:T119"/>
    <mergeCell ref="A122:G122"/>
    <mergeCell ref="M122:T122"/>
    <mergeCell ref="J147:K147"/>
    <mergeCell ref="L147:M147"/>
    <mergeCell ref="N147:P147"/>
    <mergeCell ref="Q147:S147"/>
    <mergeCell ref="A148:H148"/>
    <mergeCell ref="N148:P148"/>
    <mergeCell ref="Q148:S148"/>
    <mergeCell ref="A137:T137"/>
    <mergeCell ref="A142:H142"/>
    <mergeCell ref="M142:P142"/>
    <mergeCell ref="A143:H143"/>
    <mergeCell ref="M143:P143"/>
    <mergeCell ref="A144:H144"/>
    <mergeCell ref="M144:P144"/>
    <mergeCell ref="A149:C149"/>
    <mergeCell ref="D149:L149"/>
    <mergeCell ref="A153:I153"/>
    <mergeCell ref="G157:H158"/>
    <mergeCell ref="I157:M157"/>
    <mergeCell ref="N157:R157"/>
    <mergeCell ref="I158:K158"/>
    <mergeCell ref="L158:M158"/>
    <mergeCell ref="N158:P158"/>
    <mergeCell ref="G159:H159"/>
    <mergeCell ref="I159:K159"/>
    <mergeCell ref="L159:M159"/>
    <mergeCell ref="N159:P159"/>
    <mergeCell ref="Q159:R159"/>
    <mergeCell ref="G160:H160"/>
    <mergeCell ref="I160:K160"/>
    <mergeCell ref="L160:M160"/>
    <mergeCell ref="N160:P160"/>
    <mergeCell ref="Q160:R160"/>
    <mergeCell ref="A171:G171"/>
    <mergeCell ref="A172:G172"/>
    <mergeCell ref="I172:J172"/>
    <mergeCell ref="K172:L172"/>
    <mergeCell ref="A173:G173"/>
    <mergeCell ref="I173:J173"/>
    <mergeCell ref="K173:L173"/>
    <mergeCell ref="A163:T163"/>
    <mergeCell ref="A167:L168"/>
    <mergeCell ref="I169:J169"/>
    <mergeCell ref="K169:L169"/>
    <mergeCell ref="A170:G170"/>
    <mergeCell ref="I170:J170"/>
    <mergeCell ref="K170:L170"/>
    <mergeCell ref="A176:G176"/>
    <mergeCell ref="I176:J176"/>
    <mergeCell ref="K176:L176"/>
    <mergeCell ref="A177:G177"/>
    <mergeCell ref="I177:J177"/>
    <mergeCell ref="K177:L177"/>
    <mergeCell ref="A174:G174"/>
    <mergeCell ref="I174:J174"/>
    <mergeCell ref="K174:L174"/>
    <mergeCell ref="A175:G175"/>
    <mergeCell ref="I175:J175"/>
    <mergeCell ref="K175:L175"/>
    <mergeCell ref="A183:K183"/>
    <mergeCell ref="A185:K185"/>
    <mergeCell ref="A187:E187"/>
    <mergeCell ref="F187:G187"/>
    <mergeCell ref="L191:M191"/>
    <mergeCell ref="N191:O191"/>
    <mergeCell ref="I178:J178"/>
    <mergeCell ref="K178:L178"/>
    <mergeCell ref="A179:G179"/>
    <mergeCell ref="I179:J179"/>
    <mergeCell ref="K179:L179"/>
    <mergeCell ref="A181:L181"/>
    <mergeCell ref="A197:T197"/>
    <mergeCell ref="A201:T201"/>
    <mergeCell ref="A203:F203"/>
    <mergeCell ref="A204:F204"/>
    <mergeCell ref="A205:F205"/>
    <mergeCell ref="A206:F206"/>
    <mergeCell ref="A192:F192"/>
    <mergeCell ref="L192:M192"/>
    <mergeCell ref="N192:O192"/>
    <mergeCell ref="A193:F193"/>
    <mergeCell ref="L193:M193"/>
    <mergeCell ref="N193:O193"/>
    <mergeCell ref="H215:I215"/>
    <mergeCell ref="A216:F216"/>
    <mergeCell ref="A217:F217"/>
    <mergeCell ref="A207:F207"/>
    <mergeCell ref="A208:F208"/>
    <mergeCell ref="A209:F209"/>
    <mergeCell ref="A210:F210"/>
    <mergeCell ref="A211:F211"/>
    <mergeCell ref="A212:F212"/>
    <mergeCell ref="A218:F218"/>
    <mergeCell ref="A219:F219"/>
    <mergeCell ref="A220:F220"/>
    <mergeCell ref="A221:F221"/>
    <mergeCell ref="A222:F222"/>
    <mergeCell ref="A223:F224"/>
    <mergeCell ref="A213:F213"/>
    <mergeCell ref="A214:F214"/>
    <mergeCell ref="A215:F215"/>
    <mergeCell ref="A227:T227"/>
    <mergeCell ref="H233:I234"/>
    <mergeCell ref="J233:M233"/>
    <mergeCell ref="J234:K234"/>
    <mergeCell ref="L234:M234"/>
    <mergeCell ref="A235:G235"/>
    <mergeCell ref="H235:I235"/>
    <mergeCell ref="J235:K235"/>
    <mergeCell ref="L235:M235"/>
    <mergeCell ref="A238:G238"/>
    <mergeCell ref="H238:I238"/>
    <mergeCell ref="J238:K238"/>
    <mergeCell ref="L238:M238"/>
    <mergeCell ref="A239:G239"/>
    <mergeCell ref="H239:I239"/>
    <mergeCell ref="J239:K239"/>
    <mergeCell ref="L239:M239"/>
    <mergeCell ref="A236:G236"/>
    <mergeCell ref="H236:I236"/>
    <mergeCell ref="J236:K236"/>
    <mergeCell ref="L236:M236"/>
    <mergeCell ref="A237:G237"/>
    <mergeCell ref="H237:I237"/>
    <mergeCell ref="J237:K237"/>
    <mergeCell ref="L237:M237"/>
    <mergeCell ref="A242:G242"/>
    <mergeCell ref="H242:I242"/>
    <mergeCell ref="J242:K242"/>
    <mergeCell ref="L242:M242"/>
    <mergeCell ref="A243:G243"/>
    <mergeCell ref="H243:I243"/>
    <mergeCell ref="J243:K243"/>
    <mergeCell ref="L243:M243"/>
    <mergeCell ref="A240:G240"/>
    <mergeCell ref="H240:I240"/>
    <mergeCell ref="J240:K240"/>
    <mergeCell ref="L240:M240"/>
    <mergeCell ref="A241:G241"/>
    <mergeCell ref="H241:I241"/>
    <mergeCell ref="J241:K241"/>
    <mergeCell ref="L241:M241"/>
    <mergeCell ref="G252:H253"/>
    <mergeCell ref="I252:J253"/>
    <mergeCell ref="K252:L253"/>
    <mergeCell ref="A254:F254"/>
    <mergeCell ref="G254:H254"/>
    <mergeCell ref="I254:J254"/>
    <mergeCell ref="K254:L254"/>
    <mergeCell ref="A244:G244"/>
    <mergeCell ref="H244:I244"/>
    <mergeCell ref="J244:K244"/>
    <mergeCell ref="L244:M244"/>
    <mergeCell ref="A245:G246"/>
    <mergeCell ref="A249:M249"/>
    <mergeCell ref="A269:O269"/>
    <mergeCell ref="G265:H266"/>
    <mergeCell ref="I265:J266"/>
    <mergeCell ref="K265:L266"/>
    <mergeCell ref="A267:F267"/>
    <mergeCell ref="G267:H267"/>
    <mergeCell ref="I267:J267"/>
    <mergeCell ref="K267:L267"/>
    <mergeCell ref="A255:F255"/>
    <mergeCell ref="G255:H257"/>
    <mergeCell ref="I255:J257"/>
    <mergeCell ref="K255:L257"/>
    <mergeCell ref="A257:F257"/>
    <mergeCell ref="C261:K262"/>
  </mergeCells>
  <conditionalFormatting sqref="A203:F222">
    <cfRule type="expression" dxfId="7" priority="1">
      <formula>$N$53="1"</formula>
    </cfRule>
  </conditionalFormatting>
  <pageMargins left="0.19685039370078741" right="0.19685039370078741" top="0.59055118110236227" bottom="0.59055118110236227" header="0.31496062992125984" footer="0.31496062992125984"/>
  <pageSetup paperSize="9" scale="70" fitToHeight="11" orientation="landscape" r:id="rId1"/>
  <rowBreaks count="3" manualBreakCount="3">
    <brk id="19" max="16383" man="1"/>
    <brk id="124" max="16383" man="1"/>
    <brk id="15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333375</xdr:colOff>
                    <xdr:row>13</xdr:row>
                    <xdr:rowOff>9525</xdr:rowOff>
                  </from>
                  <to>
                    <xdr:col>5</xdr:col>
                    <xdr:colOff>581025</xdr:colOff>
                    <xdr:row>13</xdr:row>
                    <xdr:rowOff>219075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xdr:col>
                    <xdr:colOff>333375</xdr:colOff>
                    <xdr:row>14</xdr:row>
                    <xdr:rowOff>9525</xdr:rowOff>
                  </from>
                  <to>
                    <xdr:col>5</xdr:col>
                    <xdr:colOff>581025</xdr:colOff>
                    <xdr:row>14</xdr:row>
                    <xdr:rowOff>219075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8</xdr:col>
                    <xdr:colOff>561975</xdr:colOff>
                    <xdr:row>13</xdr:row>
                    <xdr:rowOff>9525</xdr:rowOff>
                  </from>
                  <to>
                    <xdr:col>9</xdr:col>
                    <xdr:colOff>180975</xdr:colOff>
                    <xdr:row>13</xdr:row>
                    <xdr:rowOff>219075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8</xdr:col>
                    <xdr:colOff>561975</xdr:colOff>
                    <xdr:row>14</xdr:row>
                    <xdr:rowOff>9525</xdr:rowOff>
                  </from>
                  <to>
                    <xdr:col>9</xdr:col>
                    <xdr:colOff>180975</xdr:colOff>
                    <xdr:row>14</xdr:row>
                    <xdr:rowOff>219075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10</xdr:col>
                    <xdr:colOff>342900</xdr:colOff>
                    <xdr:row>68</xdr:row>
                    <xdr:rowOff>9525</xdr:rowOff>
                  </from>
                  <to>
                    <xdr:col>10</xdr:col>
                    <xdr:colOff>600075</xdr:colOff>
                    <xdr:row>68</xdr:row>
                    <xdr:rowOff>219075</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12</xdr:col>
                    <xdr:colOff>342900</xdr:colOff>
                    <xdr:row>68</xdr:row>
                    <xdr:rowOff>9525</xdr:rowOff>
                  </from>
                  <to>
                    <xdr:col>12</xdr:col>
                    <xdr:colOff>600075</xdr:colOff>
                    <xdr:row>68</xdr:row>
                    <xdr:rowOff>219075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6</xdr:col>
                    <xdr:colOff>342900</xdr:colOff>
                    <xdr:row>71</xdr:row>
                    <xdr:rowOff>9525</xdr:rowOff>
                  </from>
                  <to>
                    <xdr:col>6</xdr:col>
                    <xdr:colOff>600075</xdr:colOff>
                    <xdr:row>71</xdr:row>
                    <xdr:rowOff>219075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6</xdr:col>
                    <xdr:colOff>342900</xdr:colOff>
                    <xdr:row>73</xdr:row>
                    <xdr:rowOff>9525</xdr:rowOff>
                  </from>
                  <to>
                    <xdr:col>6</xdr:col>
                    <xdr:colOff>600075</xdr:colOff>
                    <xdr:row>73</xdr:row>
                    <xdr:rowOff>219075</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6</xdr:col>
                    <xdr:colOff>342900</xdr:colOff>
                    <xdr:row>75</xdr:row>
                    <xdr:rowOff>9525</xdr:rowOff>
                  </from>
                  <to>
                    <xdr:col>6</xdr:col>
                    <xdr:colOff>600075</xdr:colOff>
                    <xdr:row>75</xdr:row>
                    <xdr:rowOff>219075</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6</xdr:col>
                    <xdr:colOff>342900</xdr:colOff>
                    <xdr:row>77</xdr:row>
                    <xdr:rowOff>9525</xdr:rowOff>
                  </from>
                  <to>
                    <xdr:col>6</xdr:col>
                    <xdr:colOff>600075</xdr:colOff>
                    <xdr:row>77</xdr:row>
                    <xdr:rowOff>219075</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10</xdr:col>
                    <xdr:colOff>342900</xdr:colOff>
                    <xdr:row>112</xdr:row>
                    <xdr:rowOff>66675</xdr:rowOff>
                  </from>
                  <to>
                    <xdr:col>10</xdr:col>
                    <xdr:colOff>600075</xdr:colOff>
                    <xdr:row>112</xdr:row>
                    <xdr:rowOff>295275</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10</xdr:col>
                    <xdr:colOff>342900</xdr:colOff>
                    <xdr:row>113</xdr:row>
                    <xdr:rowOff>66675</xdr:rowOff>
                  </from>
                  <to>
                    <xdr:col>10</xdr:col>
                    <xdr:colOff>600075</xdr:colOff>
                    <xdr:row>113</xdr:row>
                    <xdr:rowOff>295275</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10</xdr:col>
                    <xdr:colOff>342900</xdr:colOff>
                    <xdr:row>114</xdr:row>
                    <xdr:rowOff>66675</xdr:rowOff>
                  </from>
                  <to>
                    <xdr:col>10</xdr:col>
                    <xdr:colOff>600075</xdr:colOff>
                    <xdr:row>114</xdr:row>
                    <xdr:rowOff>295275</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8</xdr:col>
                    <xdr:colOff>342900</xdr:colOff>
                    <xdr:row>121</xdr:row>
                    <xdr:rowOff>104775</xdr:rowOff>
                  </from>
                  <to>
                    <xdr:col>8</xdr:col>
                    <xdr:colOff>600075</xdr:colOff>
                    <xdr:row>121</xdr:row>
                    <xdr:rowOff>333375</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10</xdr:col>
                    <xdr:colOff>342900</xdr:colOff>
                    <xdr:row>121</xdr:row>
                    <xdr:rowOff>104775</xdr:rowOff>
                  </from>
                  <to>
                    <xdr:col>10</xdr:col>
                    <xdr:colOff>600075</xdr:colOff>
                    <xdr:row>121</xdr:row>
                    <xdr:rowOff>333375</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8</xdr:col>
                    <xdr:colOff>342900</xdr:colOff>
                    <xdr:row>122</xdr:row>
                    <xdr:rowOff>28575</xdr:rowOff>
                  </from>
                  <to>
                    <xdr:col>8</xdr:col>
                    <xdr:colOff>600075</xdr:colOff>
                    <xdr:row>122</xdr:row>
                    <xdr:rowOff>257175</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10</xdr:col>
                    <xdr:colOff>342900</xdr:colOff>
                    <xdr:row>122</xdr:row>
                    <xdr:rowOff>28575</xdr:rowOff>
                  </from>
                  <to>
                    <xdr:col>10</xdr:col>
                    <xdr:colOff>600075</xdr:colOff>
                    <xdr:row>122</xdr:row>
                    <xdr:rowOff>257175</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8</xdr:col>
                    <xdr:colOff>342900</xdr:colOff>
                    <xdr:row>123</xdr:row>
                    <xdr:rowOff>28575</xdr:rowOff>
                  </from>
                  <to>
                    <xdr:col>8</xdr:col>
                    <xdr:colOff>600075</xdr:colOff>
                    <xdr:row>123</xdr:row>
                    <xdr:rowOff>257175</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10</xdr:col>
                    <xdr:colOff>342900</xdr:colOff>
                    <xdr:row>123</xdr:row>
                    <xdr:rowOff>28575</xdr:rowOff>
                  </from>
                  <to>
                    <xdr:col>10</xdr:col>
                    <xdr:colOff>600075</xdr:colOff>
                    <xdr:row>123</xdr:row>
                    <xdr:rowOff>257175</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8</xdr:col>
                    <xdr:colOff>342900</xdr:colOff>
                    <xdr:row>141</xdr:row>
                    <xdr:rowOff>28575</xdr:rowOff>
                  </from>
                  <to>
                    <xdr:col>8</xdr:col>
                    <xdr:colOff>600075</xdr:colOff>
                    <xdr:row>141</xdr:row>
                    <xdr:rowOff>257175</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10</xdr:col>
                    <xdr:colOff>342900</xdr:colOff>
                    <xdr:row>141</xdr:row>
                    <xdr:rowOff>28575</xdr:rowOff>
                  </from>
                  <to>
                    <xdr:col>10</xdr:col>
                    <xdr:colOff>600075</xdr:colOff>
                    <xdr:row>141</xdr:row>
                    <xdr:rowOff>257175</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8</xdr:col>
                    <xdr:colOff>342900</xdr:colOff>
                    <xdr:row>142</xdr:row>
                    <xdr:rowOff>76200</xdr:rowOff>
                  </from>
                  <to>
                    <xdr:col>8</xdr:col>
                    <xdr:colOff>600075</xdr:colOff>
                    <xdr:row>142</xdr:row>
                    <xdr:rowOff>295275</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10</xdr:col>
                    <xdr:colOff>342900</xdr:colOff>
                    <xdr:row>142</xdr:row>
                    <xdr:rowOff>76200</xdr:rowOff>
                  </from>
                  <to>
                    <xdr:col>10</xdr:col>
                    <xdr:colOff>600075</xdr:colOff>
                    <xdr:row>142</xdr:row>
                    <xdr:rowOff>295275</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8</xdr:col>
                    <xdr:colOff>342900</xdr:colOff>
                    <xdr:row>143</xdr:row>
                    <xdr:rowOff>76200</xdr:rowOff>
                  </from>
                  <to>
                    <xdr:col>8</xdr:col>
                    <xdr:colOff>600075</xdr:colOff>
                    <xdr:row>143</xdr:row>
                    <xdr:rowOff>295275</xdr:rowOff>
                  </to>
                </anchor>
              </controlPr>
            </control>
          </mc:Choice>
        </mc:AlternateContent>
        <mc:AlternateContent xmlns:mc="http://schemas.openxmlformats.org/markup-compatibility/2006">
          <mc:Choice Requires="x14">
            <control shapeId="9241" r:id="rId28" name="Check Box 25">
              <controlPr defaultSize="0" autoFill="0" autoLine="0" autoPict="0">
                <anchor moveWithCells="1">
                  <from>
                    <xdr:col>10</xdr:col>
                    <xdr:colOff>342900</xdr:colOff>
                    <xdr:row>143</xdr:row>
                    <xdr:rowOff>76200</xdr:rowOff>
                  </from>
                  <to>
                    <xdr:col>10</xdr:col>
                    <xdr:colOff>600075</xdr:colOff>
                    <xdr:row>143</xdr:row>
                    <xdr:rowOff>295275</xdr:rowOff>
                  </to>
                </anchor>
              </controlPr>
            </control>
          </mc:Choice>
        </mc:AlternateContent>
        <mc:AlternateContent xmlns:mc="http://schemas.openxmlformats.org/markup-compatibility/2006">
          <mc:Choice Requires="x14">
            <control shapeId="9242" r:id="rId29" name="Check Box 26">
              <controlPr defaultSize="0" autoFill="0" autoLine="0" autoPict="0">
                <anchor moveWithCells="1">
                  <from>
                    <xdr:col>6</xdr:col>
                    <xdr:colOff>342900</xdr:colOff>
                    <xdr:row>192</xdr:row>
                    <xdr:rowOff>76200</xdr:rowOff>
                  </from>
                  <to>
                    <xdr:col>6</xdr:col>
                    <xdr:colOff>600075</xdr:colOff>
                    <xdr:row>192</xdr:row>
                    <xdr:rowOff>295275</xdr:rowOff>
                  </to>
                </anchor>
              </controlPr>
            </control>
          </mc:Choice>
        </mc:AlternateContent>
        <mc:AlternateContent xmlns:mc="http://schemas.openxmlformats.org/markup-compatibility/2006">
          <mc:Choice Requires="x14">
            <control shapeId="9243" r:id="rId30" name="Check Box 27">
              <controlPr defaultSize="0" autoFill="0" autoLine="0" autoPict="0">
                <anchor moveWithCells="1">
                  <from>
                    <xdr:col>8</xdr:col>
                    <xdr:colOff>342900</xdr:colOff>
                    <xdr:row>192</xdr:row>
                    <xdr:rowOff>76200</xdr:rowOff>
                  </from>
                  <to>
                    <xdr:col>8</xdr:col>
                    <xdr:colOff>600075</xdr:colOff>
                    <xdr:row>192</xdr:row>
                    <xdr:rowOff>295275</xdr:rowOff>
                  </to>
                </anchor>
              </controlPr>
            </control>
          </mc:Choice>
        </mc:AlternateContent>
        <mc:AlternateContent xmlns:mc="http://schemas.openxmlformats.org/markup-compatibility/2006">
          <mc:Choice Requires="x14">
            <control shapeId="9244" r:id="rId31" name="Check Box 28">
              <controlPr defaultSize="0" autoFill="0" autoLine="0" autoPict="0">
                <anchor moveWithCells="1">
                  <from>
                    <xdr:col>6</xdr:col>
                    <xdr:colOff>342900</xdr:colOff>
                    <xdr:row>191</xdr:row>
                    <xdr:rowOff>28575</xdr:rowOff>
                  </from>
                  <to>
                    <xdr:col>6</xdr:col>
                    <xdr:colOff>600075</xdr:colOff>
                    <xdr:row>192</xdr:row>
                    <xdr:rowOff>0</xdr:rowOff>
                  </to>
                </anchor>
              </controlPr>
            </control>
          </mc:Choice>
        </mc:AlternateContent>
        <mc:AlternateContent xmlns:mc="http://schemas.openxmlformats.org/markup-compatibility/2006">
          <mc:Choice Requires="x14">
            <control shapeId="9245" r:id="rId32" name="Check Box 29">
              <controlPr defaultSize="0" autoFill="0" autoLine="0" autoPict="0">
                <anchor moveWithCells="1">
                  <from>
                    <xdr:col>8</xdr:col>
                    <xdr:colOff>342900</xdr:colOff>
                    <xdr:row>191</xdr:row>
                    <xdr:rowOff>28575</xdr:rowOff>
                  </from>
                  <to>
                    <xdr:col>8</xdr:col>
                    <xdr:colOff>600075</xdr:colOff>
                    <xdr:row>192</xdr:row>
                    <xdr:rowOff>0</xdr:rowOff>
                  </to>
                </anchor>
              </controlPr>
            </control>
          </mc:Choice>
        </mc:AlternateContent>
        <mc:AlternateContent xmlns:mc="http://schemas.openxmlformats.org/markup-compatibility/2006">
          <mc:Choice Requires="x14">
            <control shapeId="9246" r:id="rId33" name="Check Box 30">
              <controlPr defaultSize="0" autoFill="0" autoLine="0" autoPict="0">
                <anchor moveWithCells="1">
                  <from>
                    <xdr:col>6</xdr:col>
                    <xdr:colOff>342900</xdr:colOff>
                    <xdr:row>196</xdr:row>
                    <xdr:rowOff>0</xdr:rowOff>
                  </from>
                  <to>
                    <xdr:col>6</xdr:col>
                    <xdr:colOff>600075</xdr:colOff>
                    <xdr:row>226</xdr:row>
                    <xdr:rowOff>0</xdr:rowOff>
                  </to>
                </anchor>
              </controlPr>
            </control>
          </mc:Choice>
        </mc:AlternateContent>
        <mc:AlternateContent xmlns:mc="http://schemas.openxmlformats.org/markup-compatibility/2006">
          <mc:Choice Requires="x14">
            <control shapeId="9247" r:id="rId34" name="Check Box 31">
              <controlPr defaultSize="0" autoFill="0" autoLine="0" autoPict="0">
                <anchor moveWithCells="1">
                  <from>
                    <xdr:col>6</xdr:col>
                    <xdr:colOff>342900</xdr:colOff>
                    <xdr:row>196</xdr:row>
                    <xdr:rowOff>0</xdr:rowOff>
                  </from>
                  <to>
                    <xdr:col>6</xdr:col>
                    <xdr:colOff>600075</xdr:colOff>
                    <xdr:row>226</xdr:row>
                    <xdr:rowOff>0</xdr:rowOff>
                  </to>
                </anchor>
              </controlPr>
            </control>
          </mc:Choice>
        </mc:AlternateContent>
        <mc:AlternateContent xmlns:mc="http://schemas.openxmlformats.org/markup-compatibility/2006">
          <mc:Choice Requires="x14">
            <control shapeId="9248" r:id="rId35" name="Check Box 32">
              <controlPr defaultSize="0" autoFill="0" autoLine="0" autoPict="0">
                <anchor moveWithCells="1">
                  <from>
                    <xdr:col>6</xdr:col>
                    <xdr:colOff>342900</xdr:colOff>
                    <xdr:row>196</xdr:row>
                    <xdr:rowOff>0</xdr:rowOff>
                  </from>
                  <to>
                    <xdr:col>6</xdr:col>
                    <xdr:colOff>600075</xdr:colOff>
                    <xdr:row>226</xdr:row>
                    <xdr:rowOff>0</xdr:rowOff>
                  </to>
                </anchor>
              </controlPr>
            </control>
          </mc:Choice>
        </mc:AlternateContent>
        <mc:AlternateContent xmlns:mc="http://schemas.openxmlformats.org/markup-compatibility/2006">
          <mc:Choice Requires="x14">
            <control shapeId="9249" r:id="rId36" name="Check Box 33">
              <controlPr defaultSize="0" autoFill="0" autoLine="0" autoPict="0">
                <anchor moveWithCells="1">
                  <from>
                    <xdr:col>6</xdr:col>
                    <xdr:colOff>342900</xdr:colOff>
                    <xdr:row>196</xdr:row>
                    <xdr:rowOff>0</xdr:rowOff>
                  </from>
                  <to>
                    <xdr:col>6</xdr:col>
                    <xdr:colOff>600075</xdr:colOff>
                    <xdr:row>226</xdr:row>
                    <xdr:rowOff>0</xdr:rowOff>
                  </to>
                </anchor>
              </controlPr>
            </control>
          </mc:Choice>
        </mc:AlternateContent>
        <mc:AlternateContent xmlns:mc="http://schemas.openxmlformats.org/markup-compatibility/2006">
          <mc:Choice Requires="x14">
            <control shapeId="9250" r:id="rId37" name="Check Box 34">
              <controlPr defaultSize="0" autoFill="0" autoLine="0" autoPict="0">
                <anchor moveWithCells="1">
                  <from>
                    <xdr:col>6</xdr:col>
                    <xdr:colOff>342900</xdr:colOff>
                    <xdr:row>196</xdr:row>
                    <xdr:rowOff>0</xdr:rowOff>
                  </from>
                  <to>
                    <xdr:col>6</xdr:col>
                    <xdr:colOff>600075</xdr:colOff>
                    <xdr:row>226</xdr:row>
                    <xdr:rowOff>0</xdr:rowOff>
                  </to>
                </anchor>
              </controlPr>
            </control>
          </mc:Choice>
        </mc:AlternateContent>
        <mc:AlternateContent xmlns:mc="http://schemas.openxmlformats.org/markup-compatibility/2006">
          <mc:Choice Requires="x14">
            <control shapeId="9251" r:id="rId38" name="Check Box 35">
              <controlPr defaultSize="0" autoFill="0" autoLine="0" autoPict="0">
                <anchor moveWithCells="1">
                  <from>
                    <xdr:col>6</xdr:col>
                    <xdr:colOff>342900</xdr:colOff>
                    <xdr:row>196</xdr:row>
                    <xdr:rowOff>0</xdr:rowOff>
                  </from>
                  <to>
                    <xdr:col>6</xdr:col>
                    <xdr:colOff>600075</xdr:colOff>
                    <xdr:row>226</xdr:row>
                    <xdr:rowOff>0</xdr:rowOff>
                  </to>
                </anchor>
              </controlPr>
            </control>
          </mc:Choice>
        </mc:AlternateContent>
        <mc:AlternateContent xmlns:mc="http://schemas.openxmlformats.org/markup-compatibility/2006">
          <mc:Choice Requires="x14">
            <control shapeId="9252" r:id="rId39" name="Check Box 36">
              <controlPr defaultSize="0" autoFill="0" autoLine="0" autoPict="0">
                <anchor moveWithCells="1">
                  <from>
                    <xdr:col>6</xdr:col>
                    <xdr:colOff>342900</xdr:colOff>
                    <xdr:row>196</xdr:row>
                    <xdr:rowOff>0</xdr:rowOff>
                  </from>
                  <to>
                    <xdr:col>6</xdr:col>
                    <xdr:colOff>600075</xdr:colOff>
                    <xdr:row>226</xdr:row>
                    <xdr:rowOff>0</xdr:rowOff>
                  </to>
                </anchor>
              </controlPr>
            </control>
          </mc:Choice>
        </mc:AlternateContent>
        <mc:AlternateContent xmlns:mc="http://schemas.openxmlformats.org/markup-compatibility/2006">
          <mc:Choice Requires="x14">
            <control shapeId="9253" r:id="rId40" name="Check Box 37">
              <controlPr defaultSize="0" autoFill="0" autoLine="0" autoPict="0">
                <anchor moveWithCells="1">
                  <from>
                    <xdr:col>6</xdr:col>
                    <xdr:colOff>342900</xdr:colOff>
                    <xdr:row>196</xdr:row>
                    <xdr:rowOff>0</xdr:rowOff>
                  </from>
                  <to>
                    <xdr:col>6</xdr:col>
                    <xdr:colOff>600075</xdr:colOff>
                    <xdr:row>226</xdr:row>
                    <xdr:rowOff>0</xdr:rowOff>
                  </to>
                </anchor>
              </controlPr>
            </control>
          </mc:Choice>
        </mc:AlternateContent>
        <mc:AlternateContent xmlns:mc="http://schemas.openxmlformats.org/markup-compatibility/2006">
          <mc:Choice Requires="x14">
            <control shapeId="9254" r:id="rId41" name="Check Box 38">
              <controlPr defaultSize="0" autoFill="0" autoLine="0" autoPict="0">
                <anchor moveWithCells="1">
                  <from>
                    <xdr:col>6</xdr:col>
                    <xdr:colOff>342900</xdr:colOff>
                    <xdr:row>196</xdr:row>
                    <xdr:rowOff>0</xdr:rowOff>
                  </from>
                  <to>
                    <xdr:col>6</xdr:col>
                    <xdr:colOff>600075</xdr:colOff>
                    <xdr:row>226</xdr:row>
                    <xdr:rowOff>0</xdr:rowOff>
                  </to>
                </anchor>
              </controlPr>
            </control>
          </mc:Choice>
        </mc:AlternateContent>
        <mc:AlternateContent xmlns:mc="http://schemas.openxmlformats.org/markup-compatibility/2006">
          <mc:Choice Requires="x14">
            <control shapeId="9255" r:id="rId42" name="Check Box 39">
              <controlPr defaultSize="0" autoFill="0" autoLine="0" autoPict="0">
                <anchor moveWithCells="1">
                  <from>
                    <xdr:col>6</xdr:col>
                    <xdr:colOff>342900</xdr:colOff>
                    <xdr:row>196</xdr:row>
                    <xdr:rowOff>0</xdr:rowOff>
                  </from>
                  <to>
                    <xdr:col>6</xdr:col>
                    <xdr:colOff>600075</xdr:colOff>
                    <xdr:row>226</xdr:row>
                    <xdr:rowOff>0</xdr:rowOff>
                  </to>
                </anchor>
              </controlPr>
            </control>
          </mc:Choice>
        </mc:AlternateContent>
        <mc:AlternateContent xmlns:mc="http://schemas.openxmlformats.org/markup-compatibility/2006">
          <mc:Choice Requires="x14">
            <control shapeId="9256" r:id="rId43" name="Check Box 40">
              <controlPr defaultSize="0" autoFill="0" autoLine="0" autoPict="0">
                <anchor moveWithCells="1">
                  <from>
                    <xdr:col>6</xdr:col>
                    <xdr:colOff>342900</xdr:colOff>
                    <xdr:row>196</xdr:row>
                    <xdr:rowOff>0</xdr:rowOff>
                  </from>
                  <to>
                    <xdr:col>6</xdr:col>
                    <xdr:colOff>600075</xdr:colOff>
                    <xdr:row>226</xdr:row>
                    <xdr:rowOff>0</xdr:rowOff>
                  </to>
                </anchor>
              </controlPr>
            </control>
          </mc:Choice>
        </mc:AlternateContent>
        <mc:AlternateContent xmlns:mc="http://schemas.openxmlformats.org/markup-compatibility/2006">
          <mc:Choice Requires="x14">
            <control shapeId="9257" r:id="rId44" name="Check Box 41">
              <controlPr defaultSize="0" autoFill="0" autoLine="0" autoPict="0">
                <anchor moveWithCells="1">
                  <from>
                    <xdr:col>6</xdr:col>
                    <xdr:colOff>342900</xdr:colOff>
                    <xdr:row>154</xdr:row>
                    <xdr:rowOff>28575</xdr:rowOff>
                  </from>
                  <to>
                    <xdr:col>6</xdr:col>
                    <xdr:colOff>600075</xdr:colOff>
                    <xdr:row>155</xdr:row>
                    <xdr:rowOff>0</xdr:rowOff>
                  </to>
                </anchor>
              </controlPr>
            </control>
          </mc:Choice>
        </mc:AlternateContent>
        <mc:AlternateContent xmlns:mc="http://schemas.openxmlformats.org/markup-compatibility/2006">
          <mc:Choice Requires="x14">
            <control shapeId="9258" r:id="rId45" name="Check Box 42">
              <controlPr defaultSize="0" autoFill="0" autoLine="0" autoPict="0">
                <anchor moveWithCells="1">
                  <from>
                    <xdr:col>8</xdr:col>
                    <xdr:colOff>342900</xdr:colOff>
                    <xdr:row>154</xdr:row>
                    <xdr:rowOff>28575</xdr:rowOff>
                  </from>
                  <to>
                    <xdr:col>8</xdr:col>
                    <xdr:colOff>600075</xdr:colOff>
                    <xdr:row>155</xdr:row>
                    <xdr:rowOff>0</xdr:rowOff>
                  </to>
                </anchor>
              </controlPr>
            </control>
          </mc:Choice>
        </mc:AlternateContent>
        <mc:AlternateContent xmlns:mc="http://schemas.openxmlformats.org/markup-compatibility/2006">
          <mc:Choice Requires="x14">
            <control shapeId="9259" r:id="rId46" name="Check Box 43">
              <controlPr defaultSize="0" autoFill="0" autoLine="0" autoPict="0">
                <anchor moveWithCells="1">
                  <from>
                    <xdr:col>11</xdr:col>
                    <xdr:colOff>342900</xdr:colOff>
                    <xdr:row>184</xdr:row>
                    <xdr:rowOff>28575</xdr:rowOff>
                  </from>
                  <to>
                    <xdr:col>11</xdr:col>
                    <xdr:colOff>600075</xdr:colOff>
                    <xdr:row>185</xdr:row>
                    <xdr:rowOff>0</xdr:rowOff>
                  </to>
                </anchor>
              </controlPr>
            </control>
          </mc:Choice>
        </mc:AlternateContent>
        <mc:AlternateContent xmlns:mc="http://schemas.openxmlformats.org/markup-compatibility/2006">
          <mc:Choice Requires="x14">
            <control shapeId="9260" r:id="rId47" name="Check Box 44">
              <controlPr defaultSize="0" autoFill="0" autoLine="0" autoPict="0">
                <anchor moveWithCells="1">
                  <from>
                    <xdr:col>13</xdr:col>
                    <xdr:colOff>342900</xdr:colOff>
                    <xdr:row>184</xdr:row>
                    <xdr:rowOff>28575</xdr:rowOff>
                  </from>
                  <to>
                    <xdr:col>13</xdr:col>
                    <xdr:colOff>600075</xdr:colOff>
                    <xdr:row>185</xdr:row>
                    <xdr:rowOff>0</xdr:rowOff>
                  </to>
                </anchor>
              </controlPr>
            </control>
          </mc:Choice>
        </mc:AlternateContent>
        <mc:AlternateContent xmlns:mc="http://schemas.openxmlformats.org/markup-compatibility/2006">
          <mc:Choice Requires="x14">
            <control shapeId="9261" r:id="rId48" name="Check Box 45">
              <controlPr defaultSize="0" autoFill="0" autoLine="0" autoPict="0">
                <anchor moveWithCells="1">
                  <from>
                    <xdr:col>9</xdr:col>
                    <xdr:colOff>342900</xdr:colOff>
                    <xdr:row>152</xdr:row>
                    <xdr:rowOff>28575</xdr:rowOff>
                  </from>
                  <to>
                    <xdr:col>9</xdr:col>
                    <xdr:colOff>600075</xdr:colOff>
                    <xdr:row>153</xdr:row>
                    <xdr:rowOff>0</xdr:rowOff>
                  </to>
                </anchor>
              </controlPr>
            </control>
          </mc:Choice>
        </mc:AlternateContent>
        <mc:AlternateContent xmlns:mc="http://schemas.openxmlformats.org/markup-compatibility/2006">
          <mc:Choice Requires="x14">
            <control shapeId="9262" r:id="rId49" name="Check Box 46">
              <controlPr defaultSize="0" autoFill="0" autoLine="0" autoPict="0">
                <anchor moveWithCells="1">
                  <from>
                    <xdr:col>11</xdr:col>
                    <xdr:colOff>342900</xdr:colOff>
                    <xdr:row>152</xdr:row>
                    <xdr:rowOff>28575</xdr:rowOff>
                  </from>
                  <to>
                    <xdr:col>11</xdr:col>
                    <xdr:colOff>600075</xdr:colOff>
                    <xdr:row>153</xdr:row>
                    <xdr:rowOff>0</xdr:rowOff>
                  </to>
                </anchor>
              </controlPr>
            </control>
          </mc:Choice>
        </mc:AlternateContent>
        <mc:AlternateContent xmlns:mc="http://schemas.openxmlformats.org/markup-compatibility/2006">
          <mc:Choice Requires="x14">
            <control shapeId="9263" r:id="rId50" name="Check Box 47">
              <controlPr defaultSize="0" autoFill="0" autoLine="0" autoPict="0">
                <anchor moveWithCells="1">
                  <from>
                    <xdr:col>8</xdr:col>
                    <xdr:colOff>342900</xdr:colOff>
                    <xdr:row>147</xdr:row>
                    <xdr:rowOff>28575</xdr:rowOff>
                  </from>
                  <to>
                    <xdr:col>8</xdr:col>
                    <xdr:colOff>600075</xdr:colOff>
                    <xdr:row>147</xdr:row>
                    <xdr:rowOff>238125</xdr:rowOff>
                  </to>
                </anchor>
              </controlPr>
            </control>
          </mc:Choice>
        </mc:AlternateContent>
        <mc:AlternateContent xmlns:mc="http://schemas.openxmlformats.org/markup-compatibility/2006">
          <mc:Choice Requires="x14">
            <control shapeId="9264" r:id="rId51" name="Check Box 48">
              <controlPr defaultSize="0" autoFill="0" autoLine="0" autoPict="0">
                <anchor moveWithCells="1">
                  <from>
                    <xdr:col>10</xdr:col>
                    <xdr:colOff>342900</xdr:colOff>
                    <xdr:row>147</xdr:row>
                    <xdr:rowOff>28575</xdr:rowOff>
                  </from>
                  <to>
                    <xdr:col>10</xdr:col>
                    <xdr:colOff>600075</xdr:colOff>
                    <xdr:row>147</xdr:row>
                    <xdr:rowOff>238125</xdr:rowOff>
                  </to>
                </anchor>
              </controlPr>
            </control>
          </mc:Choice>
        </mc:AlternateContent>
        <mc:AlternateContent xmlns:mc="http://schemas.openxmlformats.org/markup-compatibility/2006">
          <mc:Choice Requires="x14">
            <control shapeId="9265" r:id="rId52" name="Check Box 49">
              <controlPr defaultSize="0" autoFill="0" autoLine="0" autoPict="0">
                <anchor moveWithCells="1">
                  <from>
                    <xdr:col>14</xdr:col>
                    <xdr:colOff>342900</xdr:colOff>
                    <xdr:row>102</xdr:row>
                    <xdr:rowOff>9525</xdr:rowOff>
                  </from>
                  <to>
                    <xdr:col>14</xdr:col>
                    <xdr:colOff>600075</xdr:colOff>
                    <xdr:row>102</xdr:row>
                    <xdr:rowOff>219075</xdr:rowOff>
                  </to>
                </anchor>
              </controlPr>
            </control>
          </mc:Choice>
        </mc:AlternateContent>
        <mc:AlternateContent xmlns:mc="http://schemas.openxmlformats.org/markup-compatibility/2006">
          <mc:Choice Requires="x14">
            <control shapeId="9266" r:id="rId53" name="Check Box 50">
              <controlPr defaultSize="0" autoFill="0" autoLine="0" autoPict="0">
                <anchor moveWithCells="1">
                  <from>
                    <xdr:col>16</xdr:col>
                    <xdr:colOff>342900</xdr:colOff>
                    <xdr:row>102</xdr:row>
                    <xdr:rowOff>9525</xdr:rowOff>
                  </from>
                  <to>
                    <xdr:col>16</xdr:col>
                    <xdr:colOff>600075</xdr:colOff>
                    <xdr:row>102</xdr:row>
                    <xdr:rowOff>219075</xdr:rowOff>
                  </to>
                </anchor>
              </controlPr>
            </control>
          </mc:Choice>
        </mc:AlternateContent>
        <mc:AlternateContent xmlns:mc="http://schemas.openxmlformats.org/markup-compatibility/2006">
          <mc:Choice Requires="x14">
            <control shapeId="9267" r:id="rId54" name="Check Box 51">
              <controlPr defaultSize="0" autoFill="0" autoLine="0" autoPict="0">
                <anchor moveWithCells="1">
                  <from>
                    <xdr:col>10</xdr:col>
                    <xdr:colOff>342900</xdr:colOff>
                    <xdr:row>115</xdr:row>
                    <xdr:rowOff>66675</xdr:rowOff>
                  </from>
                  <to>
                    <xdr:col>10</xdr:col>
                    <xdr:colOff>600075</xdr:colOff>
                    <xdr:row>115</xdr:row>
                    <xdr:rowOff>295275</xdr:rowOff>
                  </to>
                </anchor>
              </controlPr>
            </control>
          </mc:Choice>
        </mc:AlternateContent>
        <mc:AlternateContent xmlns:mc="http://schemas.openxmlformats.org/markup-compatibility/2006">
          <mc:Choice Requires="x14">
            <control shapeId="9268" r:id="rId55" name="Check Box 52">
              <controlPr defaultSize="0" autoFill="0" autoLine="0" autoPict="0">
                <anchor moveWithCells="1">
                  <from>
                    <xdr:col>11</xdr:col>
                    <xdr:colOff>342900</xdr:colOff>
                    <xdr:row>258</xdr:row>
                    <xdr:rowOff>28575</xdr:rowOff>
                  </from>
                  <to>
                    <xdr:col>11</xdr:col>
                    <xdr:colOff>600075</xdr:colOff>
                    <xdr:row>259</xdr:row>
                    <xdr:rowOff>0</xdr:rowOff>
                  </to>
                </anchor>
              </controlPr>
            </control>
          </mc:Choice>
        </mc:AlternateContent>
        <mc:AlternateContent xmlns:mc="http://schemas.openxmlformats.org/markup-compatibility/2006">
          <mc:Choice Requires="x14">
            <control shapeId="9269" r:id="rId56" name="Check Box 53">
              <controlPr defaultSize="0" autoFill="0" autoLine="0" autoPict="0">
                <anchor moveWithCells="1">
                  <from>
                    <xdr:col>13</xdr:col>
                    <xdr:colOff>342900</xdr:colOff>
                    <xdr:row>258</xdr:row>
                    <xdr:rowOff>28575</xdr:rowOff>
                  </from>
                  <to>
                    <xdr:col>13</xdr:col>
                    <xdr:colOff>600075</xdr:colOff>
                    <xdr:row>259</xdr:row>
                    <xdr:rowOff>0</xdr:rowOff>
                  </to>
                </anchor>
              </controlPr>
            </control>
          </mc:Choice>
        </mc:AlternateContent>
        <mc:AlternateContent xmlns:mc="http://schemas.openxmlformats.org/markup-compatibility/2006">
          <mc:Choice Requires="x14">
            <control shapeId="9270" r:id="rId57" name="Check Box 54">
              <controlPr defaultSize="0" autoFill="0" autoLine="0" autoPict="0">
                <anchor moveWithCells="1">
                  <from>
                    <xdr:col>14</xdr:col>
                    <xdr:colOff>342900</xdr:colOff>
                    <xdr:row>104</xdr:row>
                    <xdr:rowOff>9525</xdr:rowOff>
                  </from>
                  <to>
                    <xdr:col>14</xdr:col>
                    <xdr:colOff>600075</xdr:colOff>
                    <xdr:row>104</xdr:row>
                    <xdr:rowOff>219075</xdr:rowOff>
                  </to>
                </anchor>
              </controlPr>
            </control>
          </mc:Choice>
        </mc:AlternateContent>
        <mc:AlternateContent xmlns:mc="http://schemas.openxmlformats.org/markup-compatibility/2006">
          <mc:Choice Requires="x14">
            <control shapeId="9271" r:id="rId58" name="Check Box 55">
              <controlPr defaultSize="0" autoFill="0" autoLine="0" autoPict="0">
                <anchor moveWithCells="1">
                  <from>
                    <xdr:col>16</xdr:col>
                    <xdr:colOff>342900</xdr:colOff>
                    <xdr:row>104</xdr:row>
                    <xdr:rowOff>9525</xdr:rowOff>
                  </from>
                  <to>
                    <xdr:col>16</xdr:col>
                    <xdr:colOff>600075</xdr:colOff>
                    <xdr:row>104</xdr:row>
                    <xdr:rowOff>219075</xdr:rowOff>
                  </to>
                </anchor>
              </controlPr>
            </control>
          </mc:Choice>
        </mc:AlternateContent>
        <mc:AlternateContent xmlns:mc="http://schemas.openxmlformats.org/markup-compatibility/2006">
          <mc:Choice Requires="x14">
            <control shapeId="9272" r:id="rId59" name="Check Box 56">
              <controlPr defaultSize="0" autoFill="0" autoLine="0" autoPict="0">
                <anchor moveWithCells="1">
                  <from>
                    <xdr:col>11</xdr:col>
                    <xdr:colOff>342900</xdr:colOff>
                    <xdr:row>80</xdr:row>
                    <xdr:rowOff>9525</xdr:rowOff>
                  </from>
                  <to>
                    <xdr:col>11</xdr:col>
                    <xdr:colOff>600075</xdr:colOff>
                    <xdr:row>81</xdr:row>
                    <xdr:rowOff>38100</xdr:rowOff>
                  </to>
                </anchor>
              </controlPr>
            </control>
          </mc:Choice>
        </mc:AlternateContent>
        <mc:AlternateContent xmlns:mc="http://schemas.openxmlformats.org/markup-compatibility/2006">
          <mc:Choice Requires="x14">
            <control shapeId="9273" r:id="rId60" name="Check Box 57">
              <controlPr defaultSize="0" autoFill="0" autoLine="0" autoPict="0">
                <anchor moveWithCells="1">
                  <from>
                    <xdr:col>13</xdr:col>
                    <xdr:colOff>342900</xdr:colOff>
                    <xdr:row>80</xdr:row>
                    <xdr:rowOff>9525</xdr:rowOff>
                  </from>
                  <to>
                    <xdr:col>13</xdr:col>
                    <xdr:colOff>600075</xdr:colOff>
                    <xdr:row>81</xdr:row>
                    <xdr:rowOff>38100</xdr:rowOff>
                  </to>
                </anchor>
              </controlPr>
            </control>
          </mc:Choice>
        </mc:AlternateContent>
        <mc:AlternateContent xmlns:mc="http://schemas.openxmlformats.org/markup-compatibility/2006">
          <mc:Choice Requires="x14">
            <control shapeId="9274" r:id="rId61" name="Check Box 58">
              <controlPr defaultSize="0" autoFill="0" autoLine="0" autoPict="0">
                <anchor moveWithCells="1">
                  <from>
                    <xdr:col>10</xdr:col>
                    <xdr:colOff>342900</xdr:colOff>
                    <xdr:row>82</xdr:row>
                    <xdr:rowOff>9525</xdr:rowOff>
                  </from>
                  <to>
                    <xdr:col>10</xdr:col>
                    <xdr:colOff>600075</xdr:colOff>
                    <xdr:row>83</xdr:row>
                    <xdr:rowOff>66675</xdr:rowOff>
                  </to>
                </anchor>
              </controlPr>
            </control>
          </mc:Choice>
        </mc:AlternateContent>
        <mc:AlternateContent xmlns:mc="http://schemas.openxmlformats.org/markup-compatibility/2006">
          <mc:Choice Requires="x14">
            <control shapeId="9275" r:id="rId62" name="Check Box 59">
              <controlPr defaultSize="0" autoFill="0" autoLine="0" autoPict="0">
                <anchor moveWithCells="1">
                  <from>
                    <xdr:col>12</xdr:col>
                    <xdr:colOff>342900</xdr:colOff>
                    <xdr:row>82</xdr:row>
                    <xdr:rowOff>9525</xdr:rowOff>
                  </from>
                  <to>
                    <xdr:col>12</xdr:col>
                    <xdr:colOff>600075</xdr:colOff>
                    <xdr:row>83</xdr:row>
                    <xdr:rowOff>66675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E899A-C890-454D-80D5-B9C5958BDB5C}">
  <dimension ref="A1:UT2"/>
  <sheetViews>
    <sheetView topLeftCell="HX1" workbookViewId="0"/>
  </sheetViews>
  <sheetFormatPr defaultColWidth="10.5703125" defaultRowHeight="15"/>
  <sheetData>
    <row r="1" spans="1:566" s="502" customFormat="1" ht="71.25" customHeight="1">
      <c r="A1" s="503" t="s">
        <v>732</v>
      </c>
      <c r="B1" s="503" t="s">
        <v>733</v>
      </c>
      <c r="C1" s="503" t="s">
        <v>734</v>
      </c>
      <c r="D1" s="503" t="s">
        <v>735</v>
      </c>
      <c r="E1" s="503" t="s">
        <v>736</v>
      </c>
      <c r="F1" s="503" t="s">
        <v>737</v>
      </c>
      <c r="G1" s="503" t="s">
        <v>738</v>
      </c>
      <c r="H1" s="503" t="s">
        <v>739</v>
      </c>
      <c r="I1" s="503" t="s">
        <v>740</v>
      </c>
      <c r="J1" s="503" t="s">
        <v>934</v>
      </c>
      <c r="K1" s="503" t="s">
        <v>9</v>
      </c>
      <c r="L1" s="503" t="s">
        <v>935</v>
      </c>
      <c r="M1" s="503" t="s">
        <v>741</v>
      </c>
      <c r="N1" s="503" t="s">
        <v>936</v>
      </c>
      <c r="O1" s="503" t="s">
        <v>988</v>
      </c>
      <c r="P1" s="503" t="s">
        <v>937</v>
      </c>
      <c r="Q1" s="503" t="s">
        <v>742</v>
      </c>
      <c r="R1" s="503" t="s">
        <v>743</v>
      </c>
      <c r="S1" s="503" t="s">
        <v>744</v>
      </c>
      <c r="T1" s="503" t="s">
        <v>938</v>
      </c>
      <c r="U1" s="503" t="s">
        <v>989</v>
      </c>
      <c r="V1" s="503" t="s">
        <v>990</v>
      </c>
      <c r="W1" s="503" t="s">
        <v>991</v>
      </c>
      <c r="X1" s="503" t="s">
        <v>939</v>
      </c>
      <c r="Y1" s="503" t="s">
        <v>992</v>
      </c>
      <c r="Z1" s="503" t="s">
        <v>993</v>
      </c>
      <c r="AA1" s="503" t="s">
        <v>994</v>
      </c>
      <c r="AB1" s="503" t="s">
        <v>940</v>
      </c>
      <c r="AC1" s="503" t="s">
        <v>995</v>
      </c>
      <c r="AD1" s="503" t="s">
        <v>996</v>
      </c>
      <c r="AE1" s="503" t="s">
        <v>997</v>
      </c>
      <c r="AF1" s="503" t="s">
        <v>941</v>
      </c>
      <c r="AG1" s="503" t="s">
        <v>998</v>
      </c>
      <c r="AH1" s="503" t="s">
        <v>999</v>
      </c>
      <c r="AI1" s="503" t="s">
        <v>1000</v>
      </c>
      <c r="AJ1" s="503" t="s">
        <v>942</v>
      </c>
      <c r="AK1" s="503" t="s">
        <v>1001</v>
      </c>
      <c r="AL1" s="503" t="s">
        <v>1002</v>
      </c>
      <c r="AM1" s="503" t="s">
        <v>1003</v>
      </c>
      <c r="AN1" s="503" t="s">
        <v>943</v>
      </c>
      <c r="AO1" s="503" t="s">
        <v>1004</v>
      </c>
      <c r="AP1" s="503" t="s">
        <v>1005</v>
      </c>
      <c r="AQ1" s="503" t="s">
        <v>1006</v>
      </c>
      <c r="AR1" s="503" t="s">
        <v>944</v>
      </c>
      <c r="AS1" s="503" t="s">
        <v>745</v>
      </c>
      <c r="AT1" s="503" t="s">
        <v>1007</v>
      </c>
      <c r="AU1" s="503" t="s">
        <v>746</v>
      </c>
      <c r="AV1" s="503" t="s">
        <v>1008</v>
      </c>
      <c r="AW1" s="503" t="s">
        <v>747</v>
      </c>
      <c r="AX1" s="503" t="s">
        <v>1009</v>
      </c>
      <c r="AY1" s="503" t="s">
        <v>748</v>
      </c>
      <c r="AZ1" s="503" t="s">
        <v>945</v>
      </c>
      <c r="BA1" s="503" t="s">
        <v>1010</v>
      </c>
      <c r="BB1" s="503" t="s">
        <v>1011</v>
      </c>
      <c r="BC1" s="503" t="s">
        <v>1012</v>
      </c>
      <c r="BD1" s="503" t="s">
        <v>1013</v>
      </c>
      <c r="BE1" s="503" t="s">
        <v>1014</v>
      </c>
      <c r="BF1" s="503" t="s">
        <v>1015</v>
      </c>
      <c r="BG1" s="503" t="s">
        <v>1016</v>
      </c>
      <c r="BH1" s="503" t="s">
        <v>946</v>
      </c>
      <c r="BI1" s="503" t="s">
        <v>1017</v>
      </c>
      <c r="BJ1" s="503" t="s">
        <v>1018</v>
      </c>
      <c r="BK1" s="503" t="s">
        <v>1019</v>
      </c>
      <c r="BL1" s="503" t="s">
        <v>1020</v>
      </c>
      <c r="BM1" s="503" t="s">
        <v>1021</v>
      </c>
      <c r="BN1" s="503" t="s">
        <v>1022</v>
      </c>
      <c r="BO1" s="503" t="s">
        <v>1023</v>
      </c>
      <c r="BP1" s="503" t="s">
        <v>947</v>
      </c>
      <c r="BQ1" s="503" t="s">
        <v>1024</v>
      </c>
      <c r="BR1" s="503" t="s">
        <v>1025</v>
      </c>
      <c r="BS1" s="503" t="s">
        <v>1026</v>
      </c>
      <c r="BT1" s="503" t="s">
        <v>1027</v>
      </c>
      <c r="BU1" s="503" t="s">
        <v>1028</v>
      </c>
      <c r="BV1" s="503" t="s">
        <v>1029</v>
      </c>
      <c r="BW1" s="503" t="s">
        <v>1030</v>
      </c>
      <c r="BX1" s="503" t="s">
        <v>948</v>
      </c>
      <c r="BY1" s="503" t="s">
        <v>1031</v>
      </c>
      <c r="BZ1" s="503" t="s">
        <v>1032</v>
      </c>
      <c r="CA1" s="503" t="s">
        <v>1033</v>
      </c>
      <c r="CB1" s="503" t="s">
        <v>1034</v>
      </c>
      <c r="CC1" s="503" t="s">
        <v>1035</v>
      </c>
      <c r="CD1" s="503" t="s">
        <v>1036</v>
      </c>
      <c r="CE1" s="503" t="s">
        <v>1037</v>
      </c>
      <c r="CF1" s="503" t="s">
        <v>949</v>
      </c>
      <c r="CG1" s="503" t="s">
        <v>1038</v>
      </c>
      <c r="CH1" s="503" t="s">
        <v>1039</v>
      </c>
      <c r="CI1" s="503" t="s">
        <v>1040</v>
      </c>
      <c r="CJ1" s="503" t="s">
        <v>1041</v>
      </c>
      <c r="CK1" s="503" t="s">
        <v>1042</v>
      </c>
      <c r="CL1" s="503" t="s">
        <v>1043</v>
      </c>
      <c r="CM1" s="503" t="s">
        <v>1044</v>
      </c>
      <c r="CN1" s="503" t="s">
        <v>950</v>
      </c>
      <c r="CO1" s="503" t="s">
        <v>749</v>
      </c>
      <c r="CP1" s="503" t="s">
        <v>750</v>
      </c>
      <c r="CQ1" s="503" t="s">
        <v>751</v>
      </c>
      <c r="CR1" s="503" t="s">
        <v>752</v>
      </c>
      <c r="CS1" s="503" t="s">
        <v>951</v>
      </c>
      <c r="CT1" s="503" t="s">
        <v>952</v>
      </c>
      <c r="CU1" s="503" t="s">
        <v>703</v>
      </c>
      <c r="CV1" s="503" t="s">
        <v>705</v>
      </c>
      <c r="CW1" s="503" t="s">
        <v>707</v>
      </c>
      <c r="CX1" s="503" t="s">
        <v>953</v>
      </c>
      <c r="CY1" s="503" t="s">
        <v>704</v>
      </c>
      <c r="CZ1" s="503" t="s">
        <v>708</v>
      </c>
      <c r="DA1" s="503" t="s">
        <v>701</v>
      </c>
      <c r="DB1" s="503" t="s">
        <v>954</v>
      </c>
      <c r="DC1" s="503" t="s">
        <v>955</v>
      </c>
      <c r="DD1" s="503" t="s">
        <v>915</v>
      </c>
      <c r="DE1" s="503" t="s">
        <v>916</v>
      </c>
      <c r="DF1" s="503" t="s">
        <v>917</v>
      </c>
      <c r="DG1" s="503" t="s">
        <v>918</v>
      </c>
      <c r="DH1" s="503" t="s">
        <v>919</v>
      </c>
      <c r="DI1" s="503" t="s">
        <v>920</v>
      </c>
      <c r="DJ1" s="503" t="s">
        <v>697</v>
      </c>
      <c r="DK1" s="503" t="s">
        <v>956</v>
      </c>
      <c r="DL1" s="503" t="s">
        <v>26</v>
      </c>
      <c r="DM1" s="503" t="s">
        <v>957</v>
      </c>
      <c r="DN1" s="503" t="s">
        <v>1045</v>
      </c>
      <c r="DO1" s="503" t="s">
        <v>958</v>
      </c>
      <c r="DP1" s="503" t="s">
        <v>1046</v>
      </c>
      <c r="DQ1" s="503" t="s">
        <v>753</v>
      </c>
      <c r="DR1" s="503" t="s">
        <v>959</v>
      </c>
      <c r="DS1" s="503" t="s">
        <v>15</v>
      </c>
      <c r="DT1" s="503" t="s">
        <v>960</v>
      </c>
      <c r="DU1" s="503" t="s">
        <v>1047</v>
      </c>
      <c r="DV1" s="503" t="s">
        <v>961</v>
      </c>
      <c r="DW1" s="503" t="s">
        <v>1048</v>
      </c>
      <c r="DX1" s="503" t="s">
        <v>962</v>
      </c>
      <c r="DY1" s="503" t="s">
        <v>754</v>
      </c>
      <c r="DZ1" s="503" t="s">
        <v>755</v>
      </c>
      <c r="EA1" s="503" t="s">
        <v>756</v>
      </c>
      <c r="EB1" s="503" t="s">
        <v>757</v>
      </c>
      <c r="EC1" s="503" t="s">
        <v>758</v>
      </c>
      <c r="ED1" s="503" t="s">
        <v>963</v>
      </c>
      <c r="EE1" s="503" t="s">
        <v>1049</v>
      </c>
      <c r="EF1" s="503" t="s">
        <v>1050</v>
      </c>
      <c r="EG1" s="503" t="s">
        <v>1051</v>
      </c>
      <c r="EH1" s="503" t="s">
        <v>1052</v>
      </c>
      <c r="EI1" s="503" t="s">
        <v>1053</v>
      </c>
      <c r="EJ1" s="503" t="s">
        <v>964</v>
      </c>
      <c r="EK1" s="503" t="s">
        <v>1054</v>
      </c>
      <c r="EL1" s="503" t="s">
        <v>1055</v>
      </c>
      <c r="EM1" s="503" t="s">
        <v>1056</v>
      </c>
      <c r="EN1" s="503" t="s">
        <v>1057</v>
      </c>
      <c r="EO1" s="503" t="s">
        <v>1058</v>
      </c>
      <c r="EP1" s="503" t="s">
        <v>965</v>
      </c>
      <c r="EQ1" s="503" t="s">
        <v>1059</v>
      </c>
      <c r="ER1" s="503" t="s">
        <v>1060</v>
      </c>
      <c r="ES1" s="503" t="s">
        <v>1061</v>
      </c>
      <c r="ET1" s="503" t="s">
        <v>1062</v>
      </c>
      <c r="EU1" s="503" t="s">
        <v>1063</v>
      </c>
      <c r="EV1" s="503" t="s">
        <v>966</v>
      </c>
      <c r="EW1" s="503" t="s">
        <v>1064</v>
      </c>
      <c r="EX1" s="503" t="s">
        <v>1065</v>
      </c>
      <c r="EY1" s="503" t="s">
        <v>1066</v>
      </c>
      <c r="EZ1" s="503" t="s">
        <v>1067</v>
      </c>
      <c r="FA1" s="503" t="s">
        <v>1068</v>
      </c>
      <c r="FB1" s="503" t="s">
        <v>967</v>
      </c>
      <c r="FC1" s="503" t="s">
        <v>1069</v>
      </c>
      <c r="FD1" s="503" t="s">
        <v>1070</v>
      </c>
      <c r="FE1" s="503" t="s">
        <v>1071</v>
      </c>
      <c r="FF1" s="503" t="s">
        <v>1072</v>
      </c>
      <c r="FG1" s="503" t="s">
        <v>1073</v>
      </c>
      <c r="FH1" s="503" t="s">
        <v>968</v>
      </c>
      <c r="FI1" s="503" t="s">
        <v>1074</v>
      </c>
      <c r="FJ1" s="503" t="s">
        <v>1075</v>
      </c>
      <c r="FK1" s="503" t="s">
        <v>1076</v>
      </c>
      <c r="FL1" s="503" t="s">
        <v>1077</v>
      </c>
      <c r="FM1" s="503" t="s">
        <v>1078</v>
      </c>
      <c r="FN1" s="503" t="s">
        <v>969</v>
      </c>
      <c r="FO1" s="503" t="s">
        <v>1079</v>
      </c>
      <c r="FP1" s="503" t="s">
        <v>1080</v>
      </c>
      <c r="FQ1" s="503" t="s">
        <v>1081</v>
      </c>
      <c r="FR1" s="503" t="s">
        <v>1082</v>
      </c>
      <c r="FS1" s="503" t="s">
        <v>1083</v>
      </c>
      <c r="FT1" s="503" t="s">
        <v>970</v>
      </c>
      <c r="FU1" s="503" t="s">
        <v>1084</v>
      </c>
      <c r="FV1" s="503" t="s">
        <v>1085</v>
      </c>
      <c r="FW1" s="503" t="s">
        <v>1086</v>
      </c>
      <c r="FX1" s="503" t="s">
        <v>1087</v>
      </c>
      <c r="FY1" s="503" t="s">
        <v>1088</v>
      </c>
      <c r="FZ1" s="503" t="s">
        <v>971</v>
      </c>
      <c r="GA1" s="503" t="s">
        <v>1089</v>
      </c>
      <c r="GB1" s="503" t="s">
        <v>1090</v>
      </c>
      <c r="GC1" s="503" t="s">
        <v>1091</v>
      </c>
      <c r="GD1" s="504" t="s">
        <v>972</v>
      </c>
      <c r="GE1" s="504" t="s">
        <v>1092</v>
      </c>
      <c r="GF1" s="504" t="s">
        <v>973</v>
      </c>
      <c r="GG1" s="504" t="s">
        <v>489</v>
      </c>
      <c r="GH1" s="504" t="s">
        <v>568</v>
      </c>
      <c r="GI1" s="504" t="s">
        <v>759</v>
      </c>
      <c r="GJ1" s="504" t="s">
        <v>760</v>
      </c>
      <c r="GK1" s="504" t="s">
        <v>974</v>
      </c>
      <c r="GL1" s="504" t="s">
        <v>8</v>
      </c>
      <c r="GM1" s="504" t="s">
        <v>761</v>
      </c>
      <c r="GN1" s="504" t="s">
        <v>477</v>
      </c>
      <c r="GO1" s="504" t="s">
        <v>762</v>
      </c>
      <c r="GP1" s="504" t="s">
        <v>763</v>
      </c>
      <c r="GQ1" s="504" t="s">
        <v>478</v>
      </c>
      <c r="GR1" s="504" t="s">
        <v>975</v>
      </c>
      <c r="GS1" s="504" t="s">
        <v>764</v>
      </c>
      <c r="GT1" s="504" t="s">
        <v>765</v>
      </c>
      <c r="GU1" s="504" t="s">
        <v>766</v>
      </c>
      <c r="GV1" s="504" t="s">
        <v>767</v>
      </c>
      <c r="GW1" s="504" t="s">
        <v>768</v>
      </c>
      <c r="GX1" s="504" t="s">
        <v>769</v>
      </c>
      <c r="GY1" s="504" t="s">
        <v>770</v>
      </c>
      <c r="GZ1" s="504" t="s">
        <v>976</v>
      </c>
      <c r="HA1" s="504" t="s">
        <v>771</v>
      </c>
      <c r="HB1" s="505" t="s">
        <v>691</v>
      </c>
      <c r="HC1" s="505" t="s">
        <v>692</v>
      </c>
      <c r="HD1" s="505" t="s">
        <v>693</v>
      </c>
      <c r="HE1" s="505" t="s">
        <v>694</v>
      </c>
      <c r="HF1" s="504" t="s">
        <v>566</v>
      </c>
      <c r="HG1" s="504" t="s">
        <v>977</v>
      </c>
      <c r="HH1" s="504" t="s">
        <v>978</v>
      </c>
      <c r="HI1" s="504" t="s">
        <v>772</v>
      </c>
      <c r="HJ1" s="504" t="s">
        <v>773</v>
      </c>
      <c r="HK1" s="504" t="s">
        <v>979</v>
      </c>
      <c r="HL1" s="504" t="s">
        <v>571</v>
      </c>
      <c r="HM1" s="504" t="s">
        <v>572</v>
      </c>
      <c r="HN1" s="504" t="s">
        <v>573</v>
      </c>
      <c r="HO1" s="504" t="s">
        <v>388</v>
      </c>
      <c r="HP1" s="504" t="s">
        <v>980</v>
      </c>
      <c r="HQ1" s="504" t="s">
        <v>575</v>
      </c>
      <c r="HR1" s="504" t="s">
        <v>576</v>
      </c>
      <c r="HS1" s="504" t="s">
        <v>577</v>
      </c>
      <c r="HT1" s="504" t="s">
        <v>578</v>
      </c>
      <c r="HU1" s="504" t="s">
        <v>579</v>
      </c>
      <c r="HV1" s="504" t="s">
        <v>1093</v>
      </c>
      <c r="HW1" s="504" t="s">
        <v>981</v>
      </c>
      <c r="HX1" s="504" t="s">
        <v>1094</v>
      </c>
      <c r="HY1" s="504" t="s">
        <v>982</v>
      </c>
      <c r="HZ1" s="504" t="s">
        <v>1095</v>
      </c>
      <c r="IA1" s="504" t="s">
        <v>983</v>
      </c>
      <c r="IB1" s="504" t="s">
        <v>1096</v>
      </c>
      <c r="IC1" s="504" t="s">
        <v>984</v>
      </c>
      <c r="ID1" s="504" t="s">
        <v>719</v>
      </c>
      <c r="IE1" s="504" t="s">
        <v>921</v>
      </c>
      <c r="IF1" s="504" t="s">
        <v>774</v>
      </c>
      <c r="IG1" s="504" t="s">
        <v>720</v>
      </c>
      <c r="IH1" s="504" t="s">
        <v>923</v>
      </c>
      <c r="II1" s="504" t="s">
        <v>922</v>
      </c>
      <c r="IJ1" s="504" t="s">
        <v>924</v>
      </c>
      <c r="IK1" s="504" t="s">
        <v>723</v>
      </c>
      <c r="IL1" s="504" t="s">
        <v>724</v>
      </c>
      <c r="IM1" s="504" t="s">
        <v>775</v>
      </c>
      <c r="IN1" s="504" t="s">
        <v>776</v>
      </c>
      <c r="IO1" s="677" t="s">
        <v>1571</v>
      </c>
      <c r="IP1" s="504" t="s">
        <v>985</v>
      </c>
      <c r="IQ1" s="504" t="s">
        <v>727</v>
      </c>
      <c r="IR1" s="504" t="s">
        <v>728</v>
      </c>
      <c r="IS1" s="504" t="s">
        <v>730</v>
      </c>
      <c r="IT1" s="504" t="s">
        <v>986</v>
      </c>
      <c r="IU1" s="504" t="s">
        <v>777</v>
      </c>
      <c r="IV1" s="504" t="s">
        <v>778</v>
      </c>
      <c r="IW1" s="504" t="s">
        <v>779</v>
      </c>
      <c r="IX1" s="504" t="s">
        <v>987</v>
      </c>
      <c r="IY1" s="504" t="s">
        <v>715</v>
      </c>
      <c r="IZ1" s="504" t="s">
        <v>716</v>
      </c>
      <c r="JA1" s="504" t="s">
        <v>717</v>
      </c>
      <c r="JB1" s="504" t="s">
        <v>780</v>
      </c>
      <c r="JC1" s="504" t="s">
        <v>1100</v>
      </c>
      <c r="JD1" s="504" t="s">
        <v>1120</v>
      </c>
      <c r="JE1" s="504" t="s">
        <v>1101</v>
      </c>
      <c r="JF1" s="504" t="s">
        <v>1121</v>
      </c>
      <c r="JG1" s="504" t="s">
        <v>1122</v>
      </c>
      <c r="JH1" s="504" t="s">
        <v>1102</v>
      </c>
      <c r="JI1" s="504" t="s">
        <v>1103</v>
      </c>
      <c r="JJ1" s="504" t="s">
        <v>1123</v>
      </c>
      <c r="JK1" s="504" t="s">
        <v>1124</v>
      </c>
      <c r="JL1" s="504" t="s">
        <v>1125</v>
      </c>
      <c r="JM1" s="504" t="s">
        <v>1104</v>
      </c>
      <c r="JN1" s="504" t="s">
        <v>1126</v>
      </c>
      <c r="JO1" s="504" t="s">
        <v>1127</v>
      </c>
      <c r="JP1" s="504" t="s">
        <v>1128</v>
      </c>
      <c r="JQ1" s="504" t="s">
        <v>1105</v>
      </c>
      <c r="JR1" s="504" t="s">
        <v>1129</v>
      </c>
      <c r="JS1" s="504" t="s">
        <v>1130</v>
      </c>
      <c r="JT1" s="504" t="s">
        <v>1131</v>
      </c>
      <c r="JU1" s="504" t="s">
        <v>1106</v>
      </c>
      <c r="JV1" s="504" t="s">
        <v>1132</v>
      </c>
      <c r="JW1" s="504" t="s">
        <v>1133</v>
      </c>
      <c r="JX1" s="504" t="s">
        <v>1134</v>
      </c>
      <c r="JY1" s="504" t="s">
        <v>1107</v>
      </c>
      <c r="JZ1" s="504" t="s">
        <v>1135</v>
      </c>
      <c r="KA1" s="504" t="s">
        <v>1136</v>
      </c>
      <c r="KB1" s="504" t="s">
        <v>1137</v>
      </c>
      <c r="KC1" s="504" t="s">
        <v>1108</v>
      </c>
      <c r="KD1" s="504" t="s">
        <v>1138</v>
      </c>
      <c r="KE1" s="504" t="s">
        <v>1139</v>
      </c>
      <c r="KF1" s="504" t="s">
        <v>1140</v>
      </c>
      <c r="KG1" s="504" t="s">
        <v>1109</v>
      </c>
      <c r="KH1" s="504" t="s">
        <v>1141</v>
      </c>
      <c r="KI1" s="504" t="s">
        <v>1142</v>
      </c>
      <c r="KJ1" s="504" t="s">
        <v>1143</v>
      </c>
      <c r="KK1" s="504" t="s">
        <v>1110</v>
      </c>
      <c r="KL1" s="504" t="s">
        <v>1144</v>
      </c>
      <c r="KM1" s="504" t="s">
        <v>1145</v>
      </c>
      <c r="KN1" s="504" t="s">
        <v>1146</v>
      </c>
      <c r="KO1" s="504" t="s">
        <v>1147</v>
      </c>
      <c r="KP1" s="504" t="s">
        <v>1111</v>
      </c>
      <c r="KQ1" s="504" t="s">
        <v>1112</v>
      </c>
      <c r="KR1" s="504" t="s">
        <v>813</v>
      </c>
      <c r="KS1" s="504" t="s">
        <v>814</v>
      </c>
      <c r="KT1" s="504" t="s">
        <v>815</v>
      </c>
      <c r="KU1" s="504" t="s">
        <v>1113</v>
      </c>
      <c r="KV1" s="504" t="s">
        <v>818</v>
      </c>
      <c r="KW1" s="504" t="s">
        <v>819</v>
      </c>
      <c r="KX1" s="504" t="s">
        <v>820</v>
      </c>
      <c r="KY1" s="504" t="s">
        <v>821</v>
      </c>
      <c r="KZ1" s="504" t="s">
        <v>822</v>
      </c>
      <c r="LA1" s="504" t="s">
        <v>823</v>
      </c>
      <c r="LB1" s="504" t="s">
        <v>824</v>
      </c>
      <c r="LC1" s="504" t="s">
        <v>825</v>
      </c>
      <c r="LD1" s="504" t="s">
        <v>1114</v>
      </c>
      <c r="LE1" s="504" t="s">
        <v>827</v>
      </c>
      <c r="LF1" s="504" t="s">
        <v>828</v>
      </c>
      <c r="LG1" s="504" t="s">
        <v>829</v>
      </c>
      <c r="LH1" s="504" t="s">
        <v>830</v>
      </c>
      <c r="LI1" s="504" t="s">
        <v>831</v>
      </c>
      <c r="LJ1" s="504" t="s">
        <v>832</v>
      </c>
      <c r="LK1" s="504" t="s">
        <v>833</v>
      </c>
      <c r="LL1" s="504" t="s">
        <v>834</v>
      </c>
      <c r="LM1" s="504" t="s">
        <v>835</v>
      </c>
      <c r="LN1" s="504" t="s">
        <v>1148</v>
      </c>
      <c r="LO1" s="504" t="s">
        <v>1115</v>
      </c>
      <c r="LP1" s="504" t="s">
        <v>1116</v>
      </c>
      <c r="LQ1" s="504" t="s">
        <v>841</v>
      </c>
      <c r="LR1" s="504" t="s">
        <v>842</v>
      </c>
      <c r="LS1" s="504" t="s">
        <v>1117</v>
      </c>
      <c r="LT1" s="504" t="s">
        <v>1118</v>
      </c>
      <c r="LU1" s="504" t="s">
        <v>1149</v>
      </c>
      <c r="LV1" s="504" t="s">
        <v>1119</v>
      </c>
      <c r="LW1" s="661" t="s">
        <v>1336</v>
      </c>
      <c r="LX1" s="661" t="s">
        <v>1376</v>
      </c>
      <c r="LY1" s="661" t="s">
        <v>1337</v>
      </c>
      <c r="LZ1" s="661" t="s">
        <v>1338</v>
      </c>
      <c r="MA1" s="661" t="s">
        <v>1339</v>
      </c>
      <c r="MB1" s="661" t="s">
        <v>1377</v>
      </c>
      <c r="MC1" s="661" t="s">
        <v>1378</v>
      </c>
      <c r="MD1" s="661" t="s">
        <v>1379</v>
      </c>
      <c r="ME1" s="661" t="s">
        <v>1380</v>
      </c>
      <c r="MF1" s="661" t="s">
        <v>1340</v>
      </c>
      <c r="MG1" s="661" t="s">
        <v>1407</v>
      </c>
      <c r="MH1" s="661" t="s">
        <v>1408</v>
      </c>
      <c r="MI1" s="661" t="s">
        <v>1409</v>
      </c>
      <c r="MJ1" s="661" t="s">
        <v>1410</v>
      </c>
      <c r="MK1" s="661" t="s">
        <v>1411</v>
      </c>
      <c r="ML1" s="661" t="s">
        <v>1412</v>
      </c>
      <c r="MM1" s="661" t="s">
        <v>1413</v>
      </c>
      <c r="MN1" s="661" t="s">
        <v>1414</v>
      </c>
      <c r="MO1" s="661" t="s">
        <v>1415</v>
      </c>
      <c r="MP1" s="661" t="s">
        <v>1416</v>
      </c>
      <c r="MQ1" s="661" t="s">
        <v>1417</v>
      </c>
      <c r="MR1" s="661" t="s">
        <v>1418</v>
      </c>
      <c r="MS1" s="661" t="s">
        <v>1419</v>
      </c>
      <c r="MT1" s="661" t="s">
        <v>1420</v>
      </c>
      <c r="MU1" s="661" t="s">
        <v>1421</v>
      </c>
      <c r="MV1" s="661" t="s">
        <v>1381</v>
      </c>
      <c r="MW1" s="661" t="s">
        <v>1341</v>
      </c>
      <c r="MX1" s="661" t="s">
        <v>1422</v>
      </c>
      <c r="MY1" s="661" t="s">
        <v>1423</v>
      </c>
      <c r="MZ1" s="661" t="s">
        <v>1424</v>
      </c>
      <c r="NA1" s="661" t="s">
        <v>1425</v>
      </c>
      <c r="NB1" s="661" t="s">
        <v>1426</v>
      </c>
      <c r="NC1" s="661" t="s">
        <v>1427</v>
      </c>
      <c r="ND1" s="661" t="s">
        <v>1428</v>
      </c>
      <c r="NE1" s="661" t="s">
        <v>1429</v>
      </c>
      <c r="NF1" s="661" t="s">
        <v>1430</v>
      </c>
      <c r="NG1" s="661" t="s">
        <v>1431</v>
      </c>
      <c r="NH1" s="661" t="s">
        <v>1432</v>
      </c>
      <c r="NI1" s="661" t="s">
        <v>1433</v>
      </c>
      <c r="NJ1" s="661" t="s">
        <v>1434</v>
      </c>
      <c r="NK1" s="661" t="s">
        <v>1435</v>
      </c>
      <c r="NL1" s="661" t="s">
        <v>1436</v>
      </c>
      <c r="NM1" s="661" t="s">
        <v>1382</v>
      </c>
      <c r="NN1" s="661" t="s">
        <v>1342</v>
      </c>
      <c r="NO1" s="661" t="s">
        <v>1383</v>
      </c>
      <c r="NP1" s="661" t="s">
        <v>1384</v>
      </c>
      <c r="NQ1" s="661" t="s">
        <v>1385</v>
      </c>
      <c r="NR1" s="661" t="s">
        <v>1386</v>
      </c>
      <c r="NS1" s="661" t="s">
        <v>1387</v>
      </c>
      <c r="NT1" s="661" t="s">
        <v>1388</v>
      </c>
      <c r="NU1" s="661" t="s">
        <v>1343</v>
      </c>
      <c r="NV1" s="661" t="s">
        <v>1389</v>
      </c>
      <c r="NW1" s="661" t="s">
        <v>1390</v>
      </c>
      <c r="NX1" s="661" t="s">
        <v>1391</v>
      </c>
      <c r="NY1" s="661" t="s">
        <v>1392</v>
      </c>
      <c r="NZ1" s="661" t="s">
        <v>1393</v>
      </c>
      <c r="OA1" s="661" t="s">
        <v>1394</v>
      </c>
      <c r="OB1" s="661" t="s">
        <v>1344</v>
      </c>
      <c r="OC1" s="661" t="s">
        <v>1395</v>
      </c>
      <c r="OD1" s="661" t="s">
        <v>1396</v>
      </c>
      <c r="OE1" s="661" t="s">
        <v>1397</v>
      </c>
      <c r="OF1" s="661" t="s">
        <v>1398</v>
      </c>
      <c r="OG1" s="661" t="s">
        <v>1399</v>
      </c>
      <c r="OH1" s="661" t="s">
        <v>1400</v>
      </c>
      <c r="OI1" s="661" t="s">
        <v>1345</v>
      </c>
      <c r="OJ1" s="661" t="s">
        <v>1401</v>
      </c>
      <c r="OK1" s="661" t="s">
        <v>1402</v>
      </c>
      <c r="OL1" s="661" t="s">
        <v>1403</v>
      </c>
      <c r="OM1" s="661" t="s">
        <v>1404</v>
      </c>
      <c r="ON1" s="661" t="s">
        <v>1405</v>
      </c>
      <c r="OO1" s="661" t="s">
        <v>1406</v>
      </c>
      <c r="OP1" s="661" t="s">
        <v>1437</v>
      </c>
      <c r="OQ1" s="661" t="s">
        <v>1346</v>
      </c>
      <c r="OR1" s="661" t="s">
        <v>1438</v>
      </c>
      <c r="OS1" s="661" t="s">
        <v>1439</v>
      </c>
      <c r="OT1" s="661" t="s">
        <v>1440</v>
      </c>
      <c r="OU1" s="661" t="s">
        <v>1441</v>
      </c>
      <c r="OV1" s="661" t="s">
        <v>1442</v>
      </c>
      <c r="OW1" s="661" t="s">
        <v>1443</v>
      </c>
      <c r="OX1" s="661" t="s">
        <v>1444</v>
      </c>
      <c r="OY1" s="661" t="s">
        <v>1445</v>
      </c>
      <c r="OZ1" s="661" t="s">
        <v>1446</v>
      </c>
      <c r="PA1" s="661" t="s">
        <v>1347</v>
      </c>
      <c r="PB1" s="661" t="s">
        <v>1447</v>
      </c>
      <c r="PC1" s="661" t="s">
        <v>1448</v>
      </c>
      <c r="PD1" s="661" t="s">
        <v>1348</v>
      </c>
      <c r="PE1" s="661" t="s">
        <v>1449</v>
      </c>
      <c r="PF1" s="661" t="s">
        <v>1450</v>
      </c>
      <c r="PG1" s="661" t="s">
        <v>1349</v>
      </c>
      <c r="PH1" s="661" t="s">
        <v>1451</v>
      </c>
      <c r="PI1" s="661" t="s">
        <v>1452</v>
      </c>
      <c r="PJ1" s="661" t="s">
        <v>1350</v>
      </c>
      <c r="PK1" s="661" t="s">
        <v>1453</v>
      </c>
      <c r="PL1" s="661" t="s">
        <v>1454</v>
      </c>
      <c r="PM1" s="661" t="s">
        <v>1351</v>
      </c>
      <c r="PN1" s="661" t="s">
        <v>1455</v>
      </c>
      <c r="PO1" s="661" t="s">
        <v>1456</v>
      </c>
      <c r="PP1" s="661" t="s">
        <v>1457</v>
      </c>
      <c r="PQ1" s="661" t="s">
        <v>1458</v>
      </c>
      <c r="PR1" s="661" t="s">
        <v>1459</v>
      </c>
      <c r="PS1" s="661" t="s">
        <v>1460</v>
      </c>
      <c r="PT1" s="661" t="s">
        <v>1461</v>
      </c>
      <c r="PU1" s="661" t="s">
        <v>1462</v>
      </c>
      <c r="PV1" s="661" t="s">
        <v>1352</v>
      </c>
      <c r="PW1" s="661" t="s">
        <v>1463</v>
      </c>
      <c r="PX1" s="661" t="s">
        <v>1464</v>
      </c>
      <c r="PY1" s="661" t="s">
        <v>1353</v>
      </c>
      <c r="PZ1" s="661" t="s">
        <v>1465</v>
      </c>
      <c r="QA1" s="661" t="s">
        <v>1466</v>
      </c>
      <c r="QB1" s="661" t="s">
        <v>1354</v>
      </c>
      <c r="QC1" s="661" t="s">
        <v>1467</v>
      </c>
      <c r="QD1" s="661" t="s">
        <v>1468</v>
      </c>
      <c r="QE1" s="661" t="s">
        <v>1355</v>
      </c>
      <c r="QF1" s="661" t="s">
        <v>1469</v>
      </c>
      <c r="QG1" s="661" t="s">
        <v>1470</v>
      </c>
      <c r="QH1" s="661" t="s">
        <v>1356</v>
      </c>
      <c r="QI1" s="661" t="s">
        <v>1471</v>
      </c>
      <c r="QJ1" s="661" t="s">
        <v>1472</v>
      </c>
      <c r="QK1" s="661" t="s">
        <v>1357</v>
      </c>
      <c r="QL1" s="661" t="s">
        <v>1473</v>
      </c>
      <c r="QM1" s="661" t="s">
        <v>1474</v>
      </c>
      <c r="QN1" s="661" t="s">
        <v>1358</v>
      </c>
      <c r="QO1" s="661" t="s">
        <v>1475</v>
      </c>
      <c r="QP1" s="661" t="s">
        <v>1359</v>
      </c>
      <c r="QQ1" s="661" t="s">
        <v>1476</v>
      </c>
      <c r="QR1" s="661" t="s">
        <v>1477</v>
      </c>
      <c r="QS1" s="661" t="s">
        <v>1360</v>
      </c>
      <c r="QT1" s="661" t="s">
        <v>1478</v>
      </c>
      <c r="QU1" s="661" t="s">
        <v>1479</v>
      </c>
      <c r="QV1" s="661" t="s">
        <v>1480</v>
      </c>
      <c r="QW1" s="661" t="s">
        <v>1481</v>
      </c>
      <c r="QX1" s="661" t="s">
        <v>1482</v>
      </c>
      <c r="QY1" s="661" t="s">
        <v>1361</v>
      </c>
      <c r="QZ1" s="661" t="s">
        <v>1483</v>
      </c>
      <c r="RA1" s="661" t="s">
        <v>1484</v>
      </c>
      <c r="RB1" s="661" t="s">
        <v>1362</v>
      </c>
      <c r="RC1" s="661" t="s">
        <v>1485</v>
      </c>
      <c r="RD1" s="661" t="s">
        <v>1486</v>
      </c>
      <c r="RE1" s="661" t="s">
        <v>1363</v>
      </c>
      <c r="RF1" s="661" t="s">
        <v>1487</v>
      </c>
      <c r="RG1" s="661" t="s">
        <v>1488</v>
      </c>
      <c r="RH1" s="661" t="s">
        <v>1364</v>
      </c>
      <c r="RI1" s="661" t="s">
        <v>1489</v>
      </c>
      <c r="RJ1" s="661" t="s">
        <v>1490</v>
      </c>
      <c r="RK1" s="661" t="s">
        <v>1491</v>
      </c>
      <c r="RL1" s="661" t="s">
        <v>1492</v>
      </c>
      <c r="RM1" s="661" t="s">
        <v>1493</v>
      </c>
      <c r="RN1" s="661" t="s">
        <v>1494</v>
      </c>
      <c r="RO1" s="661" t="s">
        <v>1495</v>
      </c>
      <c r="RP1" s="661" t="s">
        <v>1496</v>
      </c>
      <c r="RQ1" s="661" t="s">
        <v>1497</v>
      </c>
      <c r="RR1" s="661" t="s">
        <v>1498</v>
      </c>
      <c r="RS1" s="661" t="s">
        <v>1499</v>
      </c>
      <c r="RT1" s="661" t="s">
        <v>1500</v>
      </c>
      <c r="RU1" s="661" t="s">
        <v>1501</v>
      </c>
      <c r="RV1" s="661" t="s">
        <v>1502</v>
      </c>
      <c r="RW1" s="661" t="s">
        <v>1503</v>
      </c>
      <c r="RX1" s="661" t="s">
        <v>1504</v>
      </c>
      <c r="RY1" s="661" t="s">
        <v>1505</v>
      </c>
      <c r="RZ1" s="661" t="s">
        <v>1506</v>
      </c>
      <c r="SA1" s="661" t="s">
        <v>1507</v>
      </c>
      <c r="SB1" s="661" t="s">
        <v>1508</v>
      </c>
      <c r="SC1" s="661" t="s">
        <v>1509</v>
      </c>
      <c r="SD1" s="661" t="s">
        <v>1510</v>
      </c>
      <c r="SE1" s="661" t="s">
        <v>1511</v>
      </c>
      <c r="SF1" s="661" t="s">
        <v>1365</v>
      </c>
      <c r="SG1" s="661" t="s">
        <v>1366</v>
      </c>
      <c r="SH1" s="661" t="s">
        <v>1512</v>
      </c>
      <c r="SI1" s="661" t="s">
        <v>1513</v>
      </c>
      <c r="SJ1" s="661" t="s">
        <v>1367</v>
      </c>
      <c r="SK1" s="661" t="s">
        <v>1514</v>
      </c>
      <c r="SL1" s="661" t="s">
        <v>1515</v>
      </c>
      <c r="SM1" s="661" t="s">
        <v>1368</v>
      </c>
      <c r="SN1" s="661" t="s">
        <v>1516</v>
      </c>
      <c r="SO1" s="661" t="s">
        <v>1517</v>
      </c>
      <c r="SP1" s="661" t="s">
        <v>1369</v>
      </c>
      <c r="SQ1" s="661" t="s">
        <v>1370</v>
      </c>
      <c r="SR1" s="661" t="s">
        <v>1371</v>
      </c>
      <c r="SS1" s="661" t="s">
        <v>1372</v>
      </c>
      <c r="ST1" s="661" t="s">
        <v>1518</v>
      </c>
      <c r="SU1" s="661" t="s">
        <v>1373</v>
      </c>
      <c r="SV1" s="661" t="s">
        <v>1519</v>
      </c>
      <c r="SW1" s="661" t="s">
        <v>1374</v>
      </c>
      <c r="SX1" s="661" t="s">
        <v>1520</v>
      </c>
      <c r="SY1" s="661" t="s">
        <v>1521</v>
      </c>
      <c r="SZ1" s="661" t="s">
        <v>1522</v>
      </c>
      <c r="TA1" s="661" t="s">
        <v>1523</v>
      </c>
      <c r="TB1" s="661" t="s">
        <v>1375</v>
      </c>
      <c r="TC1" s="661" t="s">
        <v>1524</v>
      </c>
      <c r="TD1" s="661" t="s">
        <v>1525</v>
      </c>
      <c r="TE1" s="661" t="s">
        <v>1526</v>
      </c>
      <c r="TF1" s="661" t="s">
        <v>1527</v>
      </c>
      <c r="TG1" s="661" t="s">
        <v>1528</v>
      </c>
      <c r="TH1" s="661" t="s">
        <v>1529</v>
      </c>
      <c r="TI1" s="661" t="s">
        <v>1530</v>
      </c>
      <c r="TJ1" s="661" t="s">
        <v>1531</v>
      </c>
      <c r="TK1" s="661" t="s">
        <v>1566</v>
      </c>
      <c r="TL1" s="661" t="s">
        <v>1567</v>
      </c>
      <c r="TM1" s="661" t="s">
        <v>1532</v>
      </c>
      <c r="TN1" s="661" t="s">
        <v>1533</v>
      </c>
      <c r="TO1" s="661" t="s">
        <v>1534</v>
      </c>
      <c r="TP1" s="661" t="s">
        <v>1535</v>
      </c>
      <c r="TQ1" s="661" t="s">
        <v>1536</v>
      </c>
      <c r="TR1" s="661" t="s">
        <v>1537</v>
      </c>
      <c r="TS1" s="661" t="s">
        <v>1538</v>
      </c>
      <c r="TT1" s="661" t="s">
        <v>1539</v>
      </c>
      <c r="TU1" s="661" t="s">
        <v>1540</v>
      </c>
      <c r="TV1" s="661" t="s">
        <v>1541</v>
      </c>
      <c r="TW1" s="661" t="s">
        <v>1542</v>
      </c>
      <c r="TX1" s="661" t="s">
        <v>1543</v>
      </c>
      <c r="TY1" s="661" t="s">
        <v>1544</v>
      </c>
      <c r="TZ1" s="661" t="s">
        <v>1545</v>
      </c>
      <c r="UA1" s="661" t="s">
        <v>1546</v>
      </c>
      <c r="UB1" s="661" t="s">
        <v>1547</v>
      </c>
      <c r="UC1" s="661" t="s">
        <v>1548</v>
      </c>
      <c r="UD1" s="661" t="s">
        <v>1549</v>
      </c>
      <c r="UE1" s="661" t="s">
        <v>1550</v>
      </c>
      <c r="UF1" s="661" t="s">
        <v>1551</v>
      </c>
      <c r="UG1" s="661" t="s">
        <v>1552</v>
      </c>
      <c r="UH1" s="661" t="s">
        <v>1553</v>
      </c>
      <c r="UI1" s="661" t="s">
        <v>1554</v>
      </c>
      <c r="UJ1" s="661" t="s">
        <v>1555</v>
      </c>
      <c r="UK1" s="661" t="s">
        <v>1556</v>
      </c>
      <c r="UL1" s="661" t="s">
        <v>1557</v>
      </c>
      <c r="UM1" s="661" t="s">
        <v>1558</v>
      </c>
      <c r="UN1" s="661" t="s">
        <v>1559</v>
      </c>
      <c r="UO1" s="661" t="s">
        <v>1560</v>
      </c>
      <c r="UP1" s="661" t="s">
        <v>1561</v>
      </c>
      <c r="UQ1" s="661" t="s">
        <v>1562</v>
      </c>
      <c r="UR1" s="661" t="s">
        <v>1563</v>
      </c>
      <c r="US1" s="504" t="s">
        <v>1564</v>
      </c>
      <c r="UT1" s="504" t="s">
        <v>1565</v>
      </c>
    </row>
    <row r="2" spans="1:566">
      <c r="A2">
        <v>1</v>
      </c>
      <c r="B2">
        <f>questionario!$A$13</f>
        <v>8</v>
      </c>
      <c r="C2">
        <f>questionario!$D$8</f>
        <v>0</v>
      </c>
      <c r="D2">
        <f>questionario!$B$10</f>
        <v>0</v>
      </c>
      <c r="E2">
        <f>questionario!$F$15</f>
        <v>0</v>
      </c>
      <c r="F2" t="str">
        <f>questionario!$F$17</f>
        <v>CONFINDUSTRIA BERGAMO</v>
      </c>
      <c r="G2" s="662">
        <f>questionario!$C$19</f>
        <v>0</v>
      </c>
      <c r="H2">
        <f>questionario!$N$19</f>
        <v>611</v>
      </c>
      <c r="I2" s="662">
        <f>questionario!$N$21</f>
        <v>0</v>
      </c>
      <c r="J2" s="663">
        <f>questionario!$P$23</f>
        <v>0</v>
      </c>
      <c r="K2" s="663">
        <f>questionario!$Q$23</f>
        <v>0</v>
      </c>
      <c r="L2">
        <f>questionario!$P$27</f>
        <v>0</v>
      </c>
      <c r="M2">
        <f>questionario!$P$29</f>
        <v>0</v>
      </c>
      <c r="N2">
        <f>questionario!$O$27</f>
        <v>0</v>
      </c>
      <c r="O2">
        <f>questionario!$O$29</f>
        <v>0</v>
      </c>
      <c r="P2" s="663">
        <f>questionario!D38</f>
        <v>0</v>
      </c>
      <c r="Q2" s="663">
        <f>questionario!F38</f>
        <v>0</v>
      </c>
      <c r="R2" s="663">
        <f>questionario!H38</f>
        <v>0</v>
      </c>
      <c r="S2" s="663">
        <f>questionario!J38</f>
        <v>0</v>
      </c>
      <c r="T2" s="663">
        <f>questionario!D39</f>
        <v>0</v>
      </c>
      <c r="U2" s="663">
        <f>questionario!F39</f>
        <v>0</v>
      </c>
      <c r="V2" s="663">
        <f>questionario!H39</f>
        <v>0</v>
      </c>
      <c r="W2" s="663">
        <f>questionario!J39</f>
        <v>0</v>
      </c>
      <c r="X2" s="663">
        <f>questionario!D40</f>
        <v>0</v>
      </c>
      <c r="Y2" s="663">
        <f>questionario!F40</f>
        <v>0</v>
      </c>
      <c r="Z2" s="663">
        <f>questionario!H40</f>
        <v>0</v>
      </c>
      <c r="AA2" s="663">
        <f>questionario!J40</f>
        <v>0</v>
      </c>
      <c r="AB2" s="663">
        <f>questionario!D41</f>
        <v>0</v>
      </c>
      <c r="AC2" s="663">
        <f>questionario!F41</f>
        <v>0</v>
      </c>
      <c r="AD2" s="663">
        <f>questionario!H41</f>
        <v>0</v>
      </c>
      <c r="AE2" s="663">
        <f>questionario!J41</f>
        <v>0</v>
      </c>
      <c r="AF2" s="663">
        <f>questionario!D42</f>
        <v>0</v>
      </c>
      <c r="AG2" s="663">
        <f>questionario!F42</f>
        <v>0</v>
      </c>
      <c r="AH2" s="663">
        <f>questionario!H42</f>
        <v>0</v>
      </c>
      <c r="AI2" s="663">
        <f>questionario!J42</f>
        <v>0</v>
      </c>
      <c r="AJ2" s="663">
        <f>questionario!D43</f>
        <v>0</v>
      </c>
      <c r="AK2" s="663">
        <f>questionario!F43</f>
        <v>0</v>
      </c>
      <c r="AL2" s="663">
        <f>questionario!H43</f>
        <v>0</v>
      </c>
      <c r="AM2" s="663">
        <f>questionario!J43</f>
        <v>0</v>
      </c>
      <c r="AN2" s="663">
        <f>questionario!D44</f>
        <v>0</v>
      </c>
      <c r="AO2" s="663">
        <f>questionario!F44</f>
        <v>0</v>
      </c>
      <c r="AP2" s="663">
        <f>questionario!H44</f>
        <v>0</v>
      </c>
      <c r="AQ2" s="663">
        <f>questionario!J44</f>
        <v>0</v>
      </c>
      <c r="AR2" s="664">
        <f>questionario!D52</f>
        <v>0</v>
      </c>
      <c r="AS2" s="664">
        <f>questionario!E52</f>
        <v>0</v>
      </c>
      <c r="AT2" s="664">
        <f>questionario!F52</f>
        <v>0</v>
      </c>
      <c r="AU2" s="664">
        <f>questionario!G52</f>
        <v>0</v>
      </c>
      <c r="AV2" s="664">
        <f>questionario!H52</f>
        <v>0</v>
      </c>
      <c r="AW2" s="664">
        <f>questionario!I52</f>
        <v>0</v>
      </c>
      <c r="AX2" s="664">
        <f>questionario!J52</f>
        <v>0</v>
      </c>
      <c r="AY2" s="664">
        <f>questionario!K52</f>
        <v>0</v>
      </c>
      <c r="AZ2" s="664">
        <f>questionario!D53</f>
        <v>0</v>
      </c>
      <c r="BA2" s="664">
        <f>questionario!E53</f>
        <v>0</v>
      </c>
      <c r="BB2" s="664">
        <f>questionario!F53</f>
        <v>0</v>
      </c>
      <c r="BC2" s="664">
        <f>questionario!G53</f>
        <v>0</v>
      </c>
      <c r="BD2" s="664">
        <f>questionario!H53</f>
        <v>0</v>
      </c>
      <c r="BE2" s="664">
        <f>questionario!I53</f>
        <v>0</v>
      </c>
      <c r="BF2" s="664">
        <f>questionario!J53</f>
        <v>0</v>
      </c>
      <c r="BG2" s="664">
        <f>questionario!K53</f>
        <v>0</v>
      </c>
      <c r="BH2" s="664">
        <f>questionario!D54</f>
        <v>0</v>
      </c>
      <c r="BI2" s="664">
        <f>questionario!E54</f>
        <v>0</v>
      </c>
      <c r="BJ2" s="664">
        <f>questionario!F54</f>
        <v>0</v>
      </c>
      <c r="BK2" s="664">
        <f>questionario!G54</f>
        <v>0</v>
      </c>
      <c r="BL2" s="664">
        <f>questionario!H54</f>
        <v>0</v>
      </c>
      <c r="BM2" s="664">
        <f>questionario!I54</f>
        <v>0</v>
      </c>
      <c r="BN2" s="664">
        <f>questionario!J54</f>
        <v>0</v>
      </c>
      <c r="BO2" s="664">
        <f>questionario!K54</f>
        <v>0</v>
      </c>
      <c r="BP2" s="664">
        <f>questionario!D55</f>
        <v>0</v>
      </c>
      <c r="BQ2" s="664">
        <f>questionario!E55</f>
        <v>0</v>
      </c>
      <c r="BR2" s="664">
        <f>questionario!F55</f>
        <v>0</v>
      </c>
      <c r="BS2" s="664">
        <f>questionario!G55</f>
        <v>0</v>
      </c>
      <c r="BT2" s="664">
        <f>questionario!H55</f>
        <v>0</v>
      </c>
      <c r="BU2" s="664">
        <f>questionario!I55</f>
        <v>0</v>
      </c>
      <c r="BV2" s="664">
        <f>questionario!J55</f>
        <v>0</v>
      </c>
      <c r="BW2" s="664">
        <f>questionario!K55</f>
        <v>0</v>
      </c>
      <c r="BX2" s="664">
        <f>questionario!D56</f>
        <v>0</v>
      </c>
      <c r="BY2" s="664">
        <f>questionario!E56</f>
        <v>0</v>
      </c>
      <c r="BZ2" s="664">
        <f>questionario!F56</f>
        <v>0</v>
      </c>
      <c r="CA2" s="664">
        <f>questionario!G56</f>
        <v>0</v>
      </c>
      <c r="CB2" s="664">
        <f>questionario!H56</f>
        <v>0</v>
      </c>
      <c r="CC2" s="664">
        <f>questionario!I56</f>
        <v>0</v>
      </c>
      <c r="CD2" s="664">
        <f>questionario!J56</f>
        <v>0</v>
      </c>
      <c r="CE2" s="664">
        <f>questionario!K56</f>
        <v>0</v>
      </c>
      <c r="CF2" s="664">
        <f>questionario!D57</f>
        <v>0</v>
      </c>
      <c r="CG2" s="664">
        <f>questionario!E57</f>
        <v>0</v>
      </c>
      <c r="CH2" s="664">
        <f>questionario!F57</f>
        <v>0</v>
      </c>
      <c r="CI2" s="664">
        <f>questionario!G57</f>
        <v>0</v>
      </c>
      <c r="CJ2" s="664">
        <f>questionario!H57</f>
        <v>0</v>
      </c>
      <c r="CK2" s="664">
        <f>questionario!I57</f>
        <v>0</v>
      </c>
      <c r="CL2" s="664">
        <f>questionario!J57</f>
        <v>0</v>
      </c>
      <c r="CM2" s="664">
        <f>questionario!K57</f>
        <v>0</v>
      </c>
      <c r="CN2" s="663">
        <f>questionario!$I$61</f>
        <v>0</v>
      </c>
      <c r="CO2" s="663">
        <f>questionario!$I$63</f>
        <v>0</v>
      </c>
      <c r="CP2" s="663">
        <f>questionario!$I$65</f>
        <v>0</v>
      </c>
      <c r="CQ2" s="663">
        <f>questionario!$I$66</f>
        <v>0</v>
      </c>
      <c r="CR2" t="str">
        <f>questionario!$I$68</f>
        <v/>
      </c>
      <c r="CS2" s="663">
        <f>questionario!$H$70</f>
        <v>0</v>
      </c>
      <c r="CT2">
        <f>questionario!$P$74</f>
        <v>0</v>
      </c>
      <c r="CU2">
        <f>questionario!$P$75</f>
        <v>0</v>
      </c>
      <c r="CV2">
        <f>questionario!$P$76</f>
        <v>0</v>
      </c>
      <c r="CW2">
        <f>questionario!$P$77</f>
        <v>0</v>
      </c>
      <c r="CX2">
        <f>questionario!$P$78</f>
        <v>0</v>
      </c>
      <c r="CY2">
        <f>questionario!$P$79</f>
        <v>0</v>
      </c>
      <c r="CZ2">
        <f>questionario!$P$80</f>
        <v>0</v>
      </c>
      <c r="DA2">
        <f>questionario!$P$81</f>
        <v>0</v>
      </c>
      <c r="DB2" s="663">
        <f>questionario!$H$83</f>
        <v>0</v>
      </c>
      <c r="DC2">
        <f>questionario!$P$87</f>
        <v>0</v>
      </c>
      <c r="DD2">
        <f>questionario!$P$88</f>
        <v>0</v>
      </c>
      <c r="DE2">
        <f>questionario!$P$89</f>
        <v>0</v>
      </c>
      <c r="DF2">
        <f>questionario!$P$90</f>
        <v>0</v>
      </c>
      <c r="DG2">
        <f>questionario!$P$91</f>
        <v>0</v>
      </c>
      <c r="DH2">
        <f>questionario!$P$92</f>
        <v>0</v>
      </c>
      <c r="DI2">
        <f>questionario!$P$93</f>
        <v>0</v>
      </c>
      <c r="DJ2">
        <f>questionario!$P$94</f>
        <v>0</v>
      </c>
      <c r="DK2">
        <f>questionario!$H$101</f>
        <v>0</v>
      </c>
      <c r="DL2">
        <f>questionario!$J$101</f>
        <v>0</v>
      </c>
      <c r="DM2">
        <f>questionario!$H$103</f>
        <v>0</v>
      </c>
      <c r="DN2">
        <f>questionario!$J$103</f>
        <v>0</v>
      </c>
      <c r="DO2">
        <f>questionario!$H$105</f>
        <v>0</v>
      </c>
      <c r="DP2">
        <f>questionario!$J$105</f>
        <v>0</v>
      </c>
      <c r="DQ2" t="str">
        <f>questionario!$F$110</f>
        <v>…...........................................................................</v>
      </c>
      <c r="DR2" s="665">
        <f>questionario!F$113</f>
        <v>0</v>
      </c>
      <c r="DS2" s="665">
        <f>questionario!G$113</f>
        <v>0</v>
      </c>
      <c r="DT2" s="665">
        <f>questionario!H$113</f>
        <v>0</v>
      </c>
      <c r="DU2" s="665">
        <f>questionario!I$113</f>
        <v>0</v>
      </c>
      <c r="DV2" s="665">
        <f>questionario!J$113</f>
        <v>0</v>
      </c>
      <c r="DW2" s="665">
        <f>questionario!K$113</f>
        <v>0</v>
      </c>
      <c r="DX2">
        <f>questionario!F114</f>
        <v>0</v>
      </c>
      <c r="DY2">
        <f>questionario!G114</f>
        <v>0</v>
      </c>
      <c r="DZ2">
        <f>questionario!H114</f>
        <v>0</v>
      </c>
      <c r="EA2">
        <f>questionario!I114</f>
        <v>0</v>
      </c>
      <c r="EB2">
        <f>questionario!J114</f>
        <v>0</v>
      </c>
      <c r="EC2">
        <f>questionario!K114</f>
        <v>0</v>
      </c>
      <c r="ED2">
        <f>questionario!F115</f>
        <v>0</v>
      </c>
      <c r="EE2">
        <f>questionario!G115</f>
        <v>0</v>
      </c>
      <c r="EF2">
        <f>questionario!H115</f>
        <v>0</v>
      </c>
      <c r="EG2">
        <f>questionario!I115</f>
        <v>0</v>
      </c>
      <c r="EH2">
        <f>questionario!J115</f>
        <v>0</v>
      </c>
      <c r="EI2">
        <f>questionario!K115</f>
        <v>0</v>
      </c>
      <c r="EJ2" s="673">
        <f>questionario!F116</f>
        <v>0</v>
      </c>
      <c r="EK2" s="673">
        <f>questionario!G116</f>
        <v>0</v>
      </c>
      <c r="EL2" s="673">
        <f>questionario!H116</f>
        <v>0</v>
      </c>
      <c r="EM2" s="673">
        <f>questionario!I116</f>
        <v>0</v>
      </c>
      <c r="EN2">
        <f>questionario!J116</f>
        <v>0</v>
      </c>
      <c r="EO2">
        <f>questionario!K116</f>
        <v>0</v>
      </c>
      <c r="EP2">
        <f>questionario!F118</f>
        <v>0</v>
      </c>
      <c r="EQ2">
        <f>questionario!G118</f>
        <v>0</v>
      </c>
      <c r="ER2">
        <f>questionario!H118</f>
        <v>0</v>
      </c>
      <c r="ES2">
        <f>questionario!I118</f>
        <v>0</v>
      </c>
      <c r="ET2">
        <f>questionario!J118</f>
        <v>0</v>
      </c>
      <c r="EU2">
        <f>questionario!K118</f>
        <v>0</v>
      </c>
      <c r="EV2">
        <f>questionario!F119</f>
        <v>0</v>
      </c>
      <c r="EW2">
        <f>questionario!G119</f>
        <v>0</v>
      </c>
      <c r="EX2">
        <f>questionario!H119</f>
        <v>0</v>
      </c>
      <c r="EY2">
        <f>questionario!I119</f>
        <v>0</v>
      </c>
      <c r="EZ2">
        <f>questionario!J119</f>
        <v>0</v>
      </c>
      <c r="FA2">
        <f>questionario!K119</f>
        <v>0</v>
      </c>
      <c r="FB2">
        <f>questionario!F121</f>
        <v>0</v>
      </c>
      <c r="FC2">
        <f>questionario!G121</f>
        <v>0</v>
      </c>
      <c r="FD2">
        <f>questionario!H121</f>
        <v>0</v>
      </c>
      <c r="FE2">
        <f>questionario!I121</f>
        <v>0</v>
      </c>
      <c r="FF2">
        <f>questionario!J121</f>
        <v>0</v>
      </c>
      <c r="FG2">
        <f>questionario!K121</f>
        <v>0</v>
      </c>
      <c r="FH2">
        <f>questionario!F122</f>
        <v>0</v>
      </c>
      <c r="FI2">
        <f>questionario!G122</f>
        <v>0</v>
      </c>
      <c r="FJ2">
        <f>questionario!H122</f>
        <v>0</v>
      </c>
      <c r="FK2">
        <f>questionario!I122</f>
        <v>0</v>
      </c>
      <c r="FL2">
        <f>questionario!J122</f>
        <v>0</v>
      </c>
      <c r="FM2">
        <f>questionario!K122</f>
        <v>0</v>
      </c>
      <c r="FN2">
        <f>questionario!F123</f>
        <v>0</v>
      </c>
      <c r="FO2">
        <f>questionario!G123</f>
        <v>0</v>
      </c>
      <c r="FP2">
        <f>questionario!H123</f>
        <v>0</v>
      </c>
      <c r="FQ2">
        <f>questionario!I123</f>
        <v>0</v>
      </c>
      <c r="FR2">
        <f>questionario!J123</f>
        <v>0</v>
      </c>
      <c r="FS2">
        <f>questionario!K123</f>
        <v>0</v>
      </c>
      <c r="FT2">
        <f>questionario!F126</f>
        <v>0</v>
      </c>
      <c r="FU2">
        <f>questionario!G126</f>
        <v>0</v>
      </c>
      <c r="FV2">
        <f>questionario!H126</f>
        <v>0</v>
      </c>
      <c r="FW2">
        <f>questionario!I126</f>
        <v>0</v>
      </c>
      <c r="FX2">
        <f>questionario!J126</f>
        <v>0</v>
      </c>
      <c r="FY2">
        <f>questionario!K126</f>
        <v>0</v>
      </c>
      <c r="FZ2">
        <f>questionario!H128</f>
        <v>0</v>
      </c>
      <c r="GA2">
        <f>questionario!I128</f>
        <v>0</v>
      </c>
      <c r="GB2">
        <f>questionario!J128</f>
        <v>0</v>
      </c>
      <c r="GC2">
        <f>questionario!K128</f>
        <v>0</v>
      </c>
      <c r="GD2">
        <f>questionario!$P$145</f>
        <v>0</v>
      </c>
      <c r="GE2">
        <f>questionario!$P$146</f>
        <v>0</v>
      </c>
      <c r="GF2">
        <f>questionario!$F$149</f>
        <v>0</v>
      </c>
      <c r="GG2">
        <f>questionario!$F$150</f>
        <v>0</v>
      </c>
      <c r="GH2">
        <f>questionario!$F$151</f>
        <v>0</v>
      </c>
      <c r="GI2">
        <f>questionario!$F$152</f>
        <v>0</v>
      </c>
      <c r="GJ2">
        <f>questionario!$H$152</f>
        <v>0</v>
      </c>
      <c r="GK2">
        <f>questionario!$P$170</f>
        <v>0</v>
      </c>
      <c r="GL2">
        <f>questionario!$P$171</f>
        <v>0</v>
      </c>
      <c r="GM2">
        <f>questionario!$P$172</f>
        <v>0</v>
      </c>
      <c r="GN2">
        <f>questionario!$P$173</f>
        <v>0</v>
      </c>
      <c r="GO2">
        <f>questionario!$P$174</f>
        <v>0</v>
      </c>
      <c r="GP2">
        <f>questionario!$P$175</f>
        <v>0</v>
      </c>
      <c r="GQ2">
        <f>questionario!$P$176</f>
        <v>0</v>
      </c>
      <c r="GR2">
        <f>questionario!$P$179</f>
        <v>0</v>
      </c>
      <c r="GS2">
        <f>questionario!$P$180</f>
        <v>0</v>
      </c>
      <c r="GT2">
        <f>questionario!$P$181</f>
        <v>0</v>
      </c>
      <c r="GU2">
        <f>questionario!$P$182</f>
        <v>0</v>
      </c>
      <c r="GV2">
        <f>questionario!$P$183</f>
        <v>0</v>
      </c>
      <c r="GW2">
        <f>questionario!$P$184</f>
        <v>0</v>
      </c>
      <c r="GX2">
        <f>questionario!$P$185</f>
        <v>0</v>
      </c>
      <c r="GY2">
        <f>questionario!$P$186</f>
        <v>0</v>
      </c>
      <c r="GZ2">
        <f>questionario!$P$189</f>
        <v>0</v>
      </c>
      <c r="HA2">
        <f>questionario!$P$190</f>
        <v>0</v>
      </c>
      <c r="HB2">
        <f>questionario!$P$191</f>
        <v>0</v>
      </c>
      <c r="HC2">
        <f>questionario!$P$192</f>
        <v>0</v>
      </c>
      <c r="HD2">
        <f>questionario!$P$193</f>
        <v>0</v>
      </c>
      <c r="HE2">
        <f>questionario!$P$194</f>
        <v>0</v>
      </c>
      <c r="HF2">
        <f>questionario!$P$195</f>
        <v>0</v>
      </c>
      <c r="HG2">
        <f>questionario!$P$196</f>
        <v>0</v>
      </c>
      <c r="HH2">
        <f>questionario!$P$199</f>
        <v>0</v>
      </c>
      <c r="HI2">
        <f>questionario!$P$200</f>
        <v>0</v>
      </c>
      <c r="HJ2">
        <f>questionario!$P$201</f>
        <v>0</v>
      </c>
      <c r="HK2">
        <f>questionario!$P$204</f>
        <v>0</v>
      </c>
      <c r="HL2">
        <f>questionario!$P$205</f>
        <v>0</v>
      </c>
      <c r="HM2">
        <f>questionario!$P$206</f>
        <v>0</v>
      </c>
      <c r="HN2">
        <f>questionario!$P$207</f>
        <v>0</v>
      </c>
      <c r="HO2" t="str">
        <f>questionario!$E$208</f>
        <v>…….............................................</v>
      </c>
      <c r="HP2">
        <f>questionario!$P$211</f>
        <v>0</v>
      </c>
      <c r="HQ2">
        <f>questionario!$P$212</f>
        <v>0</v>
      </c>
      <c r="HR2">
        <f>questionario!$P$213</f>
        <v>0</v>
      </c>
      <c r="HS2">
        <f>questionario!$P$214</f>
        <v>0</v>
      </c>
      <c r="HT2">
        <f>questionario!$P$215</f>
        <v>0</v>
      </c>
      <c r="HU2">
        <f>questionario!$P$216</f>
        <v>0</v>
      </c>
      <c r="HV2" t="str">
        <f>questionario!$E$217</f>
        <v>…….............................................</v>
      </c>
      <c r="HW2">
        <f>questionario!$P$222</f>
        <v>0</v>
      </c>
      <c r="HX2">
        <f>questionario!$Q$222</f>
        <v>0</v>
      </c>
      <c r="HY2">
        <f>questionario!$P$225</f>
        <v>1</v>
      </c>
      <c r="HZ2">
        <f>questionario!$Q$225</f>
        <v>1</v>
      </c>
      <c r="IA2" s="663">
        <f>questionario!$P$228</f>
        <v>0</v>
      </c>
      <c r="IB2" s="663">
        <f>questionario!$Q$228</f>
        <v>0</v>
      </c>
      <c r="IC2">
        <f>questionario!$P232</f>
        <v>0</v>
      </c>
      <c r="ID2">
        <f>questionario!$P233</f>
        <v>0</v>
      </c>
      <c r="IE2">
        <f>questionario!$P234</f>
        <v>0</v>
      </c>
      <c r="IF2">
        <f>questionario!$P235</f>
        <v>0</v>
      </c>
      <c r="IG2">
        <f>questionario!$P236</f>
        <v>0</v>
      </c>
      <c r="IH2">
        <f>questionario!$P237</f>
        <v>0</v>
      </c>
      <c r="II2">
        <f>questionario!$P238</f>
        <v>0</v>
      </c>
      <c r="IJ2">
        <f>questionario!$P239</f>
        <v>0</v>
      </c>
      <c r="IK2">
        <f>questionario!$P240</f>
        <v>0</v>
      </c>
      <c r="IL2">
        <f>questionario!$P241</f>
        <v>0</v>
      </c>
      <c r="IM2">
        <f>questionario!$P242</f>
        <v>0</v>
      </c>
      <c r="IN2">
        <f>questionario!$K$236</f>
        <v>0</v>
      </c>
      <c r="IO2" s="676" t="str">
        <f>IF(questionario!$P245=1,"no",IF(questionario!$Q245=1,"sì","nr"))</f>
        <v>nr</v>
      </c>
      <c r="IP2">
        <f>questionario!$P$248</f>
        <v>0</v>
      </c>
      <c r="IQ2">
        <f>questionario!$P$249</f>
        <v>0</v>
      </c>
      <c r="IR2">
        <f>questionario!$P$250</f>
        <v>0</v>
      </c>
      <c r="IS2">
        <f>questionario!$P$251</f>
        <v>0</v>
      </c>
      <c r="IT2" s="664">
        <f>questionario!$F$257</f>
        <v>0</v>
      </c>
      <c r="IU2">
        <f>questionario!$G$257</f>
        <v>0</v>
      </c>
      <c r="IV2" s="664">
        <f>questionario!$F$258</f>
        <v>0</v>
      </c>
      <c r="IW2">
        <f>questionario!$G$258</f>
        <v>0</v>
      </c>
      <c r="IX2" s="664">
        <f>questionario!$H$261</f>
        <v>0</v>
      </c>
      <c r="IY2" s="664">
        <f>questionario!$H$262</f>
        <v>0</v>
      </c>
      <c r="IZ2" s="664">
        <f>questionario!$H$263</f>
        <v>0</v>
      </c>
      <c r="JA2" t="str">
        <f>questionario!$H$264</f>
        <v/>
      </c>
      <c r="JB2" s="664">
        <f>questionario!$H$266</f>
        <v>0</v>
      </c>
      <c r="JC2" s="668">
        <f>'Focus - POLITICHE RETRIBUTIVE'!P10</f>
        <v>0</v>
      </c>
      <c r="JD2" s="668">
        <f>'Focus - POLITICHE RETRIBUTIVE'!Q10</f>
        <v>0</v>
      </c>
      <c r="JE2" s="668" t="str">
        <f>'Focus - POLITICHE RETRIBUTIVE'!N14</f>
        <v>0</v>
      </c>
      <c r="JF2" s="668" t="str">
        <f>'Focus - POLITICHE RETRIBUTIVE'!O14</f>
        <v>0</v>
      </c>
      <c r="JG2" s="668" t="str">
        <f>'Focus - POLITICHE RETRIBUTIVE'!P14</f>
        <v>0</v>
      </c>
      <c r="JH2" s="668" t="str">
        <f>'Focus - POLITICHE RETRIBUTIVE'!Q14</f>
        <v>0</v>
      </c>
      <c r="JI2" s="668" t="str">
        <f>'Focus - POLITICHE RETRIBUTIVE'!N15</f>
        <v>0</v>
      </c>
      <c r="JJ2" s="668" t="str">
        <f>'Focus - POLITICHE RETRIBUTIVE'!O15</f>
        <v>0</v>
      </c>
      <c r="JK2" s="668" t="str">
        <f>'Focus - POLITICHE RETRIBUTIVE'!P15</f>
        <v>0</v>
      </c>
      <c r="JL2" s="668" t="str">
        <f>'Focus - POLITICHE RETRIBUTIVE'!Q15</f>
        <v>0</v>
      </c>
      <c r="JM2" s="668" t="str">
        <f>'Focus - POLITICHE RETRIBUTIVE'!N16</f>
        <v>0</v>
      </c>
      <c r="JN2" s="668" t="str">
        <f>'Focus - POLITICHE RETRIBUTIVE'!O16</f>
        <v>0</v>
      </c>
      <c r="JO2" s="668" t="str">
        <f>'Focus - POLITICHE RETRIBUTIVE'!P16</f>
        <v>0</v>
      </c>
      <c r="JP2" s="668" t="str">
        <f>'Focus - POLITICHE RETRIBUTIVE'!Q16</f>
        <v>0</v>
      </c>
      <c r="JQ2" s="668" t="str">
        <f>'Focus - POLITICHE RETRIBUTIVE'!N17</f>
        <v>0</v>
      </c>
      <c r="JR2" s="668" t="str">
        <f>'Focus - POLITICHE RETRIBUTIVE'!O17</f>
        <v>0</v>
      </c>
      <c r="JS2" s="668" t="str">
        <f>'Focus - POLITICHE RETRIBUTIVE'!P17</f>
        <v>0</v>
      </c>
      <c r="JT2" s="668" t="str">
        <f>'Focus - POLITICHE RETRIBUTIVE'!Q17</f>
        <v>0</v>
      </c>
      <c r="JU2" s="668" t="str">
        <f>'Focus - POLITICHE RETRIBUTIVE'!N18</f>
        <v>0</v>
      </c>
      <c r="JV2" s="668" t="str">
        <f>'Focus - POLITICHE RETRIBUTIVE'!O18</f>
        <v>0</v>
      </c>
      <c r="JW2" s="668" t="str">
        <f>'Focus - POLITICHE RETRIBUTIVE'!P18</f>
        <v>0</v>
      </c>
      <c r="JX2" s="668" t="str">
        <f>'Focus - POLITICHE RETRIBUTIVE'!Q18</f>
        <v>0</v>
      </c>
      <c r="JY2" s="668" t="str">
        <f>'Focus - POLITICHE RETRIBUTIVE'!N19</f>
        <v>0</v>
      </c>
      <c r="JZ2" s="668" t="str">
        <f>'Focus - POLITICHE RETRIBUTIVE'!O19</f>
        <v>0</v>
      </c>
      <c r="KA2" s="668" t="str">
        <f>'Focus - POLITICHE RETRIBUTIVE'!P19</f>
        <v>0</v>
      </c>
      <c r="KB2" s="668" t="str">
        <f>'Focus - POLITICHE RETRIBUTIVE'!Q19</f>
        <v>0</v>
      </c>
      <c r="KC2" s="668" t="str">
        <f>'Focus - POLITICHE RETRIBUTIVE'!N20</f>
        <v>0</v>
      </c>
      <c r="KD2" s="668" t="str">
        <f>'Focus - POLITICHE RETRIBUTIVE'!O20</f>
        <v>0</v>
      </c>
      <c r="KE2" s="668" t="str">
        <f>'Focus - POLITICHE RETRIBUTIVE'!P20</f>
        <v>0</v>
      </c>
      <c r="KF2" s="668" t="str">
        <f>'Focus - POLITICHE RETRIBUTIVE'!Q20</f>
        <v>0</v>
      </c>
      <c r="KG2" s="668" t="str">
        <f>'Focus - POLITICHE RETRIBUTIVE'!N21</f>
        <v>0</v>
      </c>
      <c r="KH2" s="668" t="str">
        <f>'Focus - POLITICHE RETRIBUTIVE'!O21</f>
        <v>0</v>
      </c>
      <c r="KI2" s="668" t="str">
        <f>'Focus - POLITICHE RETRIBUTIVE'!P21</f>
        <v>0</v>
      </c>
      <c r="KJ2" s="668" t="str">
        <f>'Focus - POLITICHE RETRIBUTIVE'!Q21</f>
        <v>0</v>
      </c>
      <c r="KK2" s="668">
        <f>'Focus - POLITICHE RETRIBUTIVE'!F26</f>
        <v>0</v>
      </c>
      <c r="KL2" s="668">
        <f>'Focus - POLITICHE RETRIBUTIVE'!F27</f>
        <v>0</v>
      </c>
      <c r="KM2" s="668">
        <f>'Focus - POLITICHE RETRIBUTIVE'!F28</f>
        <v>0</v>
      </c>
      <c r="KN2" s="668">
        <f>'Focus - POLITICHE RETRIBUTIVE'!F29</f>
        <v>0</v>
      </c>
      <c r="KO2" s="668">
        <f>'Focus - POLITICHE RETRIBUTIVE'!I29</f>
        <v>0</v>
      </c>
      <c r="KP2" s="668">
        <f>'Focus - POLITICHE RETRIBUTIVE'!F33</f>
        <v>0</v>
      </c>
      <c r="KQ2" s="668">
        <f>'Focus - POLITICHE RETRIBUTIVE'!P37</f>
        <v>0</v>
      </c>
      <c r="KR2" s="668">
        <f>'Focus - POLITICHE RETRIBUTIVE'!P38</f>
        <v>0</v>
      </c>
      <c r="KS2" s="668">
        <f>'Focus - POLITICHE RETRIBUTIVE'!P39</f>
        <v>0</v>
      </c>
      <c r="KT2" s="668">
        <f>'Focus - POLITICHE RETRIBUTIVE'!P40</f>
        <v>0</v>
      </c>
      <c r="KU2" s="668">
        <f>'Focus - POLITICHE RETRIBUTIVE'!P45</f>
        <v>0</v>
      </c>
      <c r="KV2" s="668">
        <f>'Focus - POLITICHE RETRIBUTIVE'!P46</f>
        <v>0</v>
      </c>
      <c r="KW2" s="668">
        <f>'Focus - POLITICHE RETRIBUTIVE'!P47</f>
        <v>0</v>
      </c>
      <c r="KX2" s="668">
        <f>'Focus - POLITICHE RETRIBUTIVE'!P48</f>
        <v>0</v>
      </c>
      <c r="KY2" s="668">
        <f>'Focus - POLITICHE RETRIBUTIVE'!P49</f>
        <v>0</v>
      </c>
      <c r="KZ2" s="668">
        <f>'Focus - POLITICHE RETRIBUTIVE'!P50</f>
        <v>0</v>
      </c>
      <c r="LA2" s="668">
        <f>'Focus - POLITICHE RETRIBUTIVE'!P51</f>
        <v>0</v>
      </c>
      <c r="LB2" s="668">
        <f>'Focus - POLITICHE RETRIBUTIVE'!P52</f>
        <v>0</v>
      </c>
      <c r="LC2" s="668">
        <f>'Focus - POLITICHE RETRIBUTIVE'!P53</f>
        <v>0</v>
      </c>
      <c r="LD2" s="668">
        <f>'Focus - POLITICHE RETRIBUTIVE'!P54</f>
        <v>0</v>
      </c>
      <c r="LE2" s="668">
        <f>'Focus - POLITICHE RETRIBUTIVE'!P55</f>
        <v>0</v>
      </c>
      <c r="LF2" s="668">
        <f>'Focus - POLITICHE RETRIBUTIVE'!P56</f>
        <v>0</v>
      </c>
      <c r="LG2" s="668">
        <f>'Focus - POLITICHE RETRIBUTIVE'!P57</f>
        <v>0</v>
      </c>
      <c r="LH2" s="668">
        <f>'Focus - POLITICHE RETRIBUTIVE'!P58</f>
        <v>0</v>
      </c>
      <c r="LI2" s="668">
        <f>'Focus - POLITICHE RETRIBUTIVE'!P59</f>
        <v>0</v>
      </c>
      <c r="LJ2" s="668">
        <f>'Focus - POLITICHE RETRIBUTIVE'!P60</f>
        <v>0</v>
      </c>
      <c r="LK2" s="668">
        <f>'Focus - POLITICHE RETRIBUTIVE'!P61</f>
        <v>0</v>
      </c>
      <c r="LL2" s="668">
        <f>'Focus - POLITICHE RETRIBUTIVE'!P62</f>
        <v>0</v>
      </c>
      <c r="LM2" s="668">
        <f>'Focus - POLITICHE RETRIBUTIVE'!P63</f>
        <v>0</v>
      </c>
      <c r="LN2" s="668" t="str">
        <f>'Focus - POLITICHE RETRIBUTIVE'!H64</f>
        <v>….....</v>
      </c>
      <c r="LO2" s="669">
        <f>'Focus - POLITICHE RETRIBUTIVE'!F74</f>
        <v>0</v>
      </c>
      <c r="LP2" s="669">
        <f>'Focus - POLITICHE RETRIBUTIVE'!F70</f>
        <v>0</v>
      </c>
      <c r="LQ2" s="669">
        <f>'Focus - POLITICHE RETRIBUTIVE'!F71</f>
        <v>0</v>
      </c>
      <c r="LR2" s="669">
        <f>'Focus - POLITICHE RETRIBUTIVE'!F72</f>
        <v>0</v>
      </c>
      <c r="LS2" s="670">
        <f>'Focus - POLITICHE RETRIBUTIVE'!F78</f>
        <v>0</v>
      </c>
      <c r="LT2" s="668">
        <f>'Focus - POLITICHE RETRIBUTIVE'!P82</f>
        <v>0</v>
      </c>
      <c r="LU2" s="668">
        <f>'Focus - POLITICHE RETRIBUTIVE'!Q82</f>
        <v>0</v>
      </c>
      <c r="LV2" s="669">
        <f>'Focus - POLITICHE RETRIBUTIVE'!F85</f>
        <v>0</v>
      </c>
      <c r="LW2" s="666">
        <f>'II. Gomma Plastica Cavi '!D12</f>
        <v>0</v>
      </c>
      <c r="LX2" s="666" t="str">
        <f>'II. Gomma Plastica Cavi '!P12</f>
        <v>1.</v>
      </c>
      <c r="LY2" s="666" t="str">
        <f>'II. Gomma Plastica Cavi '!P13</f>
        <v>2.</v>
      </c>
      <c r="LZ2" s="666" t="str">
        <f>'II. Gomma Plastica Cavi '!P14</f>
        <v>3.</v>
      </c>
      <c r="MA2" s="666">
        <f>IF('II. Gomma Plastica Cavi '!F14=TRUE,1,0)</f>
        <v>0</v>
      </c>
      <c r="MB2" s="666">
        <f>IF('II. Gomma Plastica Cavi '!J14=TRUE,1,0)</f>
        <v>0</v>
      </c>
      <c r="MC2" s="666">
        <f>IF('II. Gomma Plastica Cavi '!F15=TRUE,1,0)</f>
        <v>0</v>
      </c>
      <c r="MD2" s="666">
        <f>IF('II. Gomma Plastica Cavi '!J15=TRUE,1,0)</f>
        <v>0</v>
      </c>
      <c r="ME2" s="666">
        <f>'II. Gomma Plastica Cavi '!F16</f>
        <v>0</v>
      </c>
      <c r="MF2" s="666">
        <f>'II. Gomma Plastica Cavi '!C26</f>
        <v>0</v>
      </c>
      <c r="MG2" s="666">
        <f>'II. Gomma Plastica Cavi '!C27</f>
        <v>0</v>
      </c>
      <c r="MH2" s="666">
        <f>'II. Gomma Plastica Cavi '!C28</f>
        <v>0</v>
      </c>
      <c r="MI2" s="666">
        <f>'II. Gomma Plastica Cavi '!C29</f>
        <v>0</v>
      </c>
      <c r="MJ2" s="666">
        <f>'II. Gomma Plastica Cavi '!C30</f>
        <v>0</v>
      </c>
      <c r="MK2" s="666">
        <f>'II. Gomma Plastica Cavi '!C31</f>
        <v>0</v>
      </c>
      <c r="ML2" s="666">
        <f>'II. Gomma Plastica Cavi '!C32</f>
        <v>0</v>
      </c>
      <c r="MM2" s="666">
        <f>'II. Gomma Plastica Cavi '!C33</f>
        <v>0</v>
      </c>
      <c r="MN2" s="666">
        <f>'II. Gomma Plastica Cavi '!C34</f>
        <v>0</v>
      </c>
      <c r="MO2" s="666">
        <f>'II. Gomma Plastica Cavi '!C35</f>
        <v>0</v>
      </c>
      <c r="MP2" s="666">
        <f>'II. Gomma Plastica Cavi '!C36</f>
        <v>0</v>
      </c>
      <c r="MQ2" s="666">
        <f>'II. Gomma Plastica Cavi '!C37</f>
        <v>0</v>
      </c>
      <c r="MR2" s="666">
        <f>'II. Gomma Plastica Cavi '!C38</f>
        <v>0</v>
      </c>
      <c r="MS2" s="666">
        <f>'II. Gomma Plastica Cavi '!C39</f>
        <v>0</v>
      </c>
      <c r="MT2" s="666">
        <f>'II. Gomma Plastica Cavi '!C40</f>
        <v>0</v>
      </c>
      <c r="MU2" s="666">
        <f>'II. Gomma Plastica Cavi '!C41</f>
        <v>0</v>
      </c>
      <c r="MV2" s="666">
        <f>'II. Gomma Plastica Cavi '!C42</f>
        <v>0</v>
      </c>
      <c r="MW2" s="666">
        <f>'II. Gomma Plastica Cavi '!D26</f>
        <v>0</v>
      </c>
      <c r="MX2" s="666">
        <f>'II. Gomma Plastica Cavi '!D27</f>
        <v>0</v>
      </c>
      <c r="MY2" s="666">
        <f>'II. Gomma Plastica Cavi '!D28</f>
        <v>0</v>
      </c>
      <c r="MZ2" s="666">
        <f>'II. Gomma Plastica Cavi '!D29</f>
        <v>0</v>
      </c>
      <c r="NA2" s="666">
        <f>'II. Gomma Plastica Cavi '!D30</f>
        <v>0</v>
      </c>
      <c r="NB2" s="666">
        <f>'II. Gomma Plastica Cavi '!D31</f>
        <v>0</v>
      </c>
      <c r="NC2" s="666">
        <f>'II. Gomma Plastica Cavi '!D32</f>
        <v>0</v>
      </c>
      <c r="ND2" s="666">
        <f>'II. Gomma Plastica Cavi '!D33</f>
        <v>0</v>
      </c>
      <c r="NE2" s="666">
        <f>'II. Gomma Plastica Cavi '!D34</f>
        <v>0</v>
      </c>
      <c r="NF2" s="666">
        <f>'II. Gomma Plastica Cavi '!D35</f>
        <v>0</v>
      </c>
      <c r="NG2" s="666">
        <f>'II. Gomma Plastica Cavi '!D36</f>
        <v>0</v>
      </c>
      <c r="NH2" s="666">
        <f>'II. Gomma Plastica Cavi '!D37</f>
        <v>0</v>
      </c>
      <c r="NI2" s="666">
        <f>'II. Gomma Plastica Cavi '!D38</f>
        <v>0</v>
      </c>
      <c r="NJ2" s="666">
        <f>'II. Gomma Plastica Cavi '!D39</f>
        <v>0</v>
      </c>
      <c r="NK2" s="666">
        <f>'II. Gomma Plastica Cavi '!D40</f>
        <v>0</v>
      </c>
      <c r="NL2" s="666">
        <f>'II. Gomma Plastica Cavi '!D41</f>
        <v>0</v>
      </c>
      <c r="NM2" s="666">
        <f>'II. Gomma Plastica Cavi '!D42</f>
        <v>0</v>
      </c>
      <c r="NN2" s="666">
        <f>'II. Gomma Plastica Cavi '!C57</f>
        <v>0</v>
      </c>
      <c r="NO2" s="666">
        <f>'II. Gomma Plastica Cavi '!E57</f>
        <v>0</v>
      </c>
      <c r="NP2" s="666">
        <f>'II. Gomma Plastica Cavi '!G57</f>
        <v>0</v>
      </c>
      <c r="NQ2" s="666">
        <f>'II. Gomma Plastica Cavi '!I57</f>
        <v>0</v>
      </c>
      <c r="NR2" s="666">
        <f>'II. Gomma Plastica Cavi '!K57</f>
        <v>0</v>
      </c>
      <c r="NS2" s="666">
        <f>'II. Gomma Plastica Cavi '!M57</f>
        <v>0</v>
      </c>
      <c r="NT2" s="666">
        <f>'II. Gomma Plastica Cavi '!O57</f>
        <v>0</v>
      </c>
      <c r="NU2" s="666">
        <f>'II. Gomma Plastica Cavi '!C58</f>
        <v>0</v>
      </c>
      <c r="NV2" s="666">
        <f>'II. Gomma Plastica Cavi '!E58</f>
        <v>0</v>
      </c>
      <c r="NW2" s="666">
        <f>'II. Gomma Plastica Cavi '!G58</f>
        <v>0</v>
      </c>
      <c r="NX2" s="666">
        <f>'II. Gomma Plastica Cavi '!I58</f>
        <v>0</v>
      </c>
      <c r="NY2" s="666">
        <f>'II. Gomma Plastica Cavi '!K58</f>
        <v>0</v>
      </c>
      <c r="NZ2" s="666">
        <f>'II. Gomma Plastica Cavi '!M58</f>
        <v>0</v>
      </c>
      <c r="OA2" s="666">
        <f>'II. Gomma Plastica Cavi '!O58</f>
        <v>0</v>
      </c>
      <c r="OB2" s="666">
        <f>'II. Gomma Plastica Cavi '!C59</f>
        <v>0</v>
      </c>
      <c r="OC2" s="666">
        <f>'II. Gomma Plastica Cavi '!E59</f>
        <v>0</v>
      </c>
      <c r="OD2" s="666">
        <f>'II. Gomma Plastica Cavi '!G59</f>
        <v>0</v>
      </c>
      <c r="OE2" s="666">
        <f>'II. Gomma Plastica Cavi '!I59</f>
        <v>0</v>
      </c>
      <c r="OF2" s="666">
        <f>'II. Gomma Plastica Cavi '!K59</f>
        <v>0</v>
      </c>
      <c r="OG2" s="666">
        <f>'II. Gomma Plastica Cavi '!M59</f>
        <v>0</v>
      </c>
      <c r="OH2" s="666">
        <f>'II. Gomma Plastica Cavi '!O59</f>
        <v>0</v>
      </c>
      <c r="OI2" s="666">
        <f>'II. Gomma Plastica Cavi '!C48</f>
        <v>0</v>
      </c>
      <c r="OJ2" s="666">
        <f>'II. Gomma Plastica Cavi '!C49</f>
        <v>0</v>
      </c>
      <c r="OK2" s="666">
        <f>'II. Gomma Plastica Cavi '!C50</f>
        <v>0</v>
      </c>
      <c r="OL2" s="666">
        <f>'II. Gomma Plastica Cavi '!C51</f>
        <v>0</v>
      </c>
      <c r="OM2" s="666">
        <f>'II. Gomma Plastica Cavi '!D48</f>
        <v>0</v>
      </c>
      <c r="ON2" s="666">
        <f>'II. Gomma Plastica Cavi '!D49</f>
        <v>0</v>
      </c>
      <c r="OO2" s="666">
        <f>'II. Gomma Plastica Cavi '!D50</f>
        <v>0</v>
      </c>
      <c r="OP2" s="666">
        <f>'II. Gomma Plastica Cavi '!D51</f>
        <v>0</v>
      </c>
      <c r="OQ2" s="666">
        <f>IF('II. Gomma Plastica Cavi '!L69=TRUE,1,0)</f>
        <v>0</v>
      </c>
      <c r="OR2" s="666">
        <f>IF('II. Gomma Plastica Cavi '!N69=TRUE,1,0)</f>
        <v>0</v>
      </c>
      <c r="OS2" s="666">
        <f>IF('II. Gomma Plastica Cavi '!H72=TRUE,1,0)</f>
        <v>0</v>
      </c>
      <c r="OT2" s="666">
        <f>IF('II. Gomma Plastica Cavi '!H74=TRUE,1,0)</f>
        <v>0</v>
      </c>
      <c r="OU2" s="666">
        <f>IF('II. Gomma Plastica Cavi '!H76=TRUE,1,0)</f>
        <v>0</v>
      </c>
      <c r="OV2" s="666">
        <f>IF('II. Gomma Plastica Cavi '!H78=TRUE,1,0)</f>
        <v>0</v>
      </c>
      <c r="OW2" s="666">
        <f>IF('II. Gomma Plastica Cavi '!M81=TRUE,1,0)</f>
        <v>0</v>
      </c>
      <c r="OX2" s="666">
        <f>IF('II. Gomma Plastica Cavi '!O81=TRUE,1,0)</f>
        <v>0</v>
      </c>
      <c r="OY2" s="666">
        <f>IF('II. Gomma Plastica Cavi '!L83=TRUE,1,0)</f>
        <v>0</v>
      </c>
      <c r="OZ2" s="666">
        <f>IF('II. Gomma Plastica Cavi '!N83=TRUE,1,0)</f>
        <v>0</v>
      </c>
      <c r="PA2" s="666">
        <f>'II. Gomma Plastica Cavi '!E88</f>
        <v>0</v>
      </c>
      <c r="PB2" s="666">
        <f>'II. Gomma Plastica Cavi '!G88</f>
        <v>0</v>
      </c>
      <c r="PC2" s="666">
        <f>'II. Gomma Plastica Cavi '!I88</f>
        <v>0</v>
      </c>
      <c r="PD2" s="666">
        <f>'II. Gomma Plastica Cavi '!E89</f>
        <v>0</v>
      </c>
      <c r="PE2" s="666">
        <f>'II. Gomma Plastica Cavi '!G89</f>
        <v>0</v>
      </c>
      <c r="PF2" s="666">
        <f>'II. Gomma Plastica Cavi '!I89</f>
        <v>0</v>
      </c>
      <c r="PG2" s="666">
        <f>'II. Gomma Plastica Cavi '!E90</f>
        <v>0</v>
      </c>
      <c r="PH2" s="666">
        <f>'II. Gomma Plastica Cavi '!G90</f>
        <v>0</v>
      </c>
      <c r="PI2" s="666">
        <f>'II. Gomma Plastica Cavi '!I90</f>
        <v>0</v>
      </c>
      <c r="PJ2" s="666">
        <f>'II. Gomma Plastica Cavi '!E91</f>
        <v>0</v>
      </c>
      <c r="PK2" s="666">
        <f>'II. Gomma Plastica Cavi '!G91</f>
        <v>0</v>
      </c>
      <c r="PL2" s="666">
        <f>'II. Gomma Plastica Cavi '!I91</f>
        <v>0</v>
      </c>
      <c r="PM2" s="666">
        <f>'II. Gomma Plastica Cavi '!E92</f>
        <v>0</v>
      </c>
      <c r="PN2" s="666">
        <f>'II. Gomma Plastica Cavi '!G92</f>
        <v>0</v>
      </c>
      <c r="PO2" s="666">
        <f>'II. Gomma Plastica Cavi '!I92</f>
        <v>0</v>
      </c>
      <c r="PP2" s="666">
        <f>'II. Gomma Plastica Cavi '!E93</f>
        <v>0</v>
      </c>
      <c r="PQ2" s="666">
        <f>'II. Gomma Plastica Cavi '!G93</f>
        <v>0</v>
      </c>
      <c r="PR2" s="666">
        <f>'II. Gomma Plastica Cavi '!I93</f>
        <v>0</v>
      </c>
      <c r="PS2" s="666">
        <f>'II. Gomma Plastica Cavi '!E94</f>
        <v>0</v>
      </c>
      <c r="PT2" s="666">
        <f>'II. Gomma Plastica Cavi '!G94</f>
        <v>0</v>
      </c>
      <c r="PU2" s="666">
        <f>'II. Gomma Plastica Cavi '!I94</f>
        <v>0</v>
      </c>
      <c r="PV2" s="666">
        <f>'II. Gomma Plastica Cavi '!E95</f>
        <v>0</v>
      </c>
      <c r="PW2" s="666">
        <f>'II. Gomma Plastica Cavi '!G95</f>
        <v>0</v>
      </c>
      <c r="PX2" s="666">
        <f>'II. Gomma Plastica Cavi '!I95</f>
        <v>0</v>
      </c>
      <c r="PY2" s="666">
        <f>'II. Gomma Plastica Cavi '!E96</f>
        <v>0</v>
      </c>
      <c r="PZ2" s="666">
        <f>'II. Gomma Plastica Cavi '!G96</f>
        <v>0</v>
      </c>
      <c r="QA2" s="666">
        <f>'II. Gomma Plastica Cavi '!I96</f>
        <v>0</v>
      </c>
      <c r="QB2" s="666">
        <f>'II. Gomma Plastica Cavi '!E97</f>
        <v>0</v>
      </c>
      <c r="QC2" s="666">
        <f>'II. Gomma Plastica Cavi '!G97</f>
        <v>0</v>
      </c>
      <c r="QD2" s="666">
        <f>'II. Gomma Plastica Cavi '!I97</f>
        <v>0</v>
      </c>
      <c r="QE2" s="666">
        <f>'II. Gomma Plastica Cavi '!E98</f>
        <v>0</v>
      </c>
      <c r="QF2" s="666">
        <f>'II. Gomma Plastica Cavi '!G98</f>
        <v>0</v>
      </c>
      <c r="QG2" s="666">
        <f>'II. Gomma Plastica Cavi '!I98</f>
        <v>0</v>
      </c>
      <c r="QH2" s="666">
        <f>'II. Gomma Plastica Cavi '!E99</f>
        <v>0</v>
      </c>
      <c r="QI2" s="666">
        <f>'II. Gomma Plastica Cavi '!G99</f>
        <v>0</v>
      </c>
      <c r="QJ2" s="666">
        <f>'II. Gomma Plastica Cavi '!I99</f>
        <v>0</v>
      </c>
      <c r="QK2" s="666">
        <f>'II. Gomma Plastica Cavi '!E100</f>
        <v>0</v>
      </c>
      <c r="QL2" s="666">
        <f>'II. Gomma Plastica Cavi '!G100</f>
        <v>0</v>
      </c>
      <c r="QM2" s="666">
        <f>'II. Gomma Plastica Cavi '!I100</f>
        <v>0</v>
      </c>
      <c r="QN2" s="666">
        <f>IF('II. Gomma Plastica Cavi '!P103=TRUE,1,0)</f>
        <v>0</v>
      </c>
      <c r="QO2" s="666">
        <f>IF('II. Gomma Plastica Cavi '!R103=TRUE,1,0)</f>
        <v>0</v>
      </c>
      <c r="QP2" s="666">
        <f>IF('II. Gomma Plastica Cavi '!P105=TRUE,1,0)</f>
        <v>0</v>
      </c>
      <c r="QQ2" s="666">
        <f>IF('II. Gomma Plastica Cavi '!R105=TRUE,1,0)</f>
        <v>0</v>
      </c>
      <c r="QR2" s="666">
        <f>'II. Gomma Plastica Cavi '!D107</f>
        <v>0</v>
      </c>
      <c r="QS2" s="666">
        <f>'II. Gomma Plastica Cavi '!G111</f>
        <v>0</v>
      </c>
      <c r="QT2" s="666">
        <f>'II. Gomma Plastica Cavi '!H112</f>
        <v>0</v>
      </c>
      <c r="QU2" s="666">
        <f>IF('II. Gomma Plastica Cavi '!L113=TRUE,1,0)</f>
        <v>0</v>
      </c>
      <c r="QV2" s="666">
        <f>IF('II. Gomma Plastica Cavi '!L114=TRUE,1,0)</f>
        <v>0</v>
      </c>
      <c r="QW2" s="666">
        <f>IF('II. Gomma Plastica Cavi '!L115=TRUE,1,0)</f>
        <v>0</v>
      </c>
      <c r="QX2" s="666">
        <f>IF('II. Gomma Plastica Cavi '!L116=TRUE,1,0)</f>
        <v>0</v>
      </c>
      <c r="QY2" s="666">
        <f>IF('II. Gomma Plastica Cavi '!J122=TRUE,1,0)</f>
        <v>0</v>
      </c>
      <c r="QZ2" s="666">
        <f>IF('II. Gomma Plastica Cavi '!L122=TRUE,1,0)</f>
        <v>0</v>
      </c>
      <c r="RA2" s="666" t="str">
        <f>'II. Gomma Plastica Cavi '!M122</f>
        <v>(specificare) ...............................................................................</v>
      </c>
      <c r="RB2" s="666">
        <f>IF('II. Gomma Plastica Cavi '!J123=TRUE,1,0)</f>
        <v>0</v>
      </c>
      <c r="RC2" s="666">
        <f>IF('II. Gomma Plastica Cavi '!L123=TRUE,1,0)</f>
        <v>0</v>
      </c>
      <c r="RD2" s="666" t="str">
        <f>'II. Gomma Plastica Cavi '!M123</f>
        <v>(specificare) ...............................................................................</v>
      </c>
      <c r="RE2" s="666">
        <f>IF('II. Gomma Plastica Cavi '!J124=TRUE,1,0)</f>
        <v>0</v>
      </c>
      <c r="RF2" s="666">
        <f>IF('II. Gomma Plastica Cavi '!L124=TRUE,1,0)</f>
        <v>0</v>
      </c>
      <c r="RG2" s="666" t="str">
        <f>'II. Gomma Plastica Cavi '!M124</f>
        <v>(specificare) ...............................................................................</v>
      </c>
      <c r="RH2" s="666">
        <f>'II. Gomma Plastica Cavi '!G129</f>
        <v>0</v>
      </c>
      <c r="RI2" s="666">
        <f>'II. Gomma Plastica Cavi '!G131</f>
        <v>0</v>
      </c>
      <c r="RJ2" s="666">
        <f>'II. Gomma Plastica Cavi '!G132</f>
        <v>0</v>
      </c>
      <c r="RK2" s="666">
        <f>'II. Gomma Plastica Cavi '!G133</f>
        <v>0</v>
      </c>
      <c r="RL2" s="666">
        <f>'II. Gomma Plastica Cavi '!H129</f>
        <v>0</v>
      </c>
      <c r="RM2" s="666">
        <f>'II. Gomma Plastica Cavi '!H131</f>
        <v>0</v>
      </c>
      <c r="RN2" s="666">
        <f>'II. Gomma Plastica Cavi '!H132</f>
        <v>0</v>
      </c>
      <c r="RO2" s="666">
        <f>'II. Gomma Plastica Cavi '!H133</f>
        <v>0</v>
      </c>
      <c r="RP2" s="666">
        <f>'II. Gomma Plastica Cavi '!I129</f>
        <v>0</v>
      </c>
      <c r="RQ2" s="666">
        <f>'II. Gomma Plastica Cavi '!I131</f>
        <v>0</v>
      </c>
      <c r="RR2" s="666">
        <f>'II. Gomma Plastica Cavi '!I132</f>
        <v>0</v>
      </c>
      <c r="RS2" s="666">
        <f>'II. Gomma Plastica Cavi '!I133</f>
        <v>0</v>
      </c>
      <c r="RT2" s="666">
        <f>'II. Gomma Plastica Cavi '!J129</f>
        <v>0</v>
      </c>
      <c r="RU2" s="666">
        <f>'II. Gomma Plastica Cavi '!J131</f>
        <v>0</v>
      </c>
      <c r="RV2" s="666">
        <f>'II. Gomma Plastica Cavi '!J132</f>
        <v>0</v>
      </c>
      <c r="RW2" s="666">
        <f>'II. Gomma Plastica Cavi '!J133</f>
        <v>0</v>
      </c>
      <c r="RX2" s="666">
        <f>'II. Gomma Plastica Cavi '!K129</f>
        <v>0</v>
      </c>
      <c r="RY2" s="666">
        <f>'II. Gomma Plastica Cavi '!K131</f>
        <v>0</v>
      </c>
      <c r="RZ2" s="666">
        <f>'II. Gomma Plastica Cavi '!K132</f>
        <v>0</v>
      </c>
      <c r="SA2" s="666">
        <f>'II. Gomma Plastica Cavi '!K133</f>
        <v>0</v>
      </c>
      <c r="SB2" s="666">
        <f>'II. Gomma Plastica Cavi '!L129</f>
        <v>0</v>
      </c>
      <c r="SC2" s="666">
        <f>'II. Gomma Plastica Cavi '!L131</f>
        <v>0</v>
      </c>
      <c r="SD2" s="666">
        <f>'II. Gomma Plastica Cavi '!L132</f>
        <v>0</v>
      </c>
      <c r="SE2" s="666">
        <f>'II. Gomma Plastica Cavi '!L133</f>
        <v>0</v>
      </c>
      <c r="SF2" s="666">
        <f>'II. Gomma Plastica Cavi '!E141</f>
        <v>0</v>
      </c>
      <c r="SG2" s="666">
        <f>IF('II. Gomma Plastica Cavi '!J142=TRUE,1,0)</f>
        <v>0</v>
      </c>
      <c r="SH2" s="666">
        <f>IF('II. Gomma Plastica Cavi '!L142=TRUE,1,0)</f>
        <v>0</v>
      </c>
      <c r="SI2" s="666" t="str">
        <f>'II. Gomma Plastica Cavi '!Q142</f>
        <v>…</v>
      </c>
      <c r="SJ2" s="666">
        <f>IF('II. Gomma Plastica Cavi '!J143=TRUE,1,0)</f>
        <v>0</v>
      </c>
      <c r="SK2" s="666">
        <f>IF('II. Gomma Plastica Cavi '!L143=TRUE,1,0)</f>
        <v>0</v>
      </c>
      <c r="SL2" s="667" t="str">
        <f>'II. Gomma Plastica Cavi '!Q143</f>
        <v>%</v>
      </c>
      <c r="SM2" s="666">
        <f>IF('II. Gomma Plastica Cavi '!J144=TRUE,1,0)</f>
        <v>0</v>
      </c>
      <c r="SN2" s="666">
        <f>IF('II. Gomma Plastica Cavi '!L144=TRUE,1,0)</f>
        <v>0</v>
      </c>
      <c r="SO2" s="667" t="str">
        <f>'II. Gomma Plastica Cavi '!Q144</f>
        <v>%</v>
      </c>
      <c r="SP2" s="666">
        <f>IF('II. Gomma Plastica Cavi '!J148=TRUE,1,0)</f>
        <v>0</v>
      </c>
      <c r="SQ2" s="666">
        <f>IF('II. Gomma Plastica Cavi '!L148=TRUE,1,0)</f>
        <v>0</v>
      </c>
      <c r="SR2" s="666" t="str">
        <f>'II. Gomma Plastica Cavi '!D149</f>
        <v>…</v>
      </c>
      <c r="SS2" s="666">
        <f>IF('II. Gomma Plastica Cavi '!K153=TRUE,1,0)</f>
        <v>0</v>
      </c>
      <c r="ST2" s="666">
        <f>IF('II. Gomma Plastica Cavi '!M153=TRUE,1,0)</f>
        <v>0</v>
      </c>
      <c r="SU2" s="666">
        <f>IF('II. Gomma Plastica Cavi '!H155=TRUE,1,0)</f>
        <v>0</v>
      </c>
      <c r="SV2" s="666">
        <f>IF('II. Gomma Plastica Cavi '!J155=TRUE,1,0)</f>
        <v>0</v>
      </c>
      <c r="SW2" s="666">
        <f>'II. Gomma Plastica Cavi '!G159</f>
        <v>0</v>
      </c>
      <c r="SX2" s="666">
        <f>'II. Gomma Plastica Cavi '!I159</f>
        <v>0</v>
      </c>
      <c r="SY2" s="666">
        <f>'II. Gomma Plastica Cavi '!L159</f>
        <v>0</v>
      </c>
      <c r="SZ2" s="666">
        <f>'II. Gomma Plastica Cavi '!N159</f>
        <v>0</v>
      </c>
      <c r="TA2" s="666">
        <f>'II. Gomma Plastica Cavi '!Q159</f>
        <v>0</v>
      </c>
      <c r="TB2" s="666">
        <f>'II. Gomma Plastica Cavi '!G160</f>
        <v>0</v>
      </c>
      <c r="TC2" s="666">
        <f>'II. Gomma Plastica Cavi '!I160</f>
        <v>0</v>
      </c>
      <c r="TD2" s="666">
        <f>'II. Gomma Plastica Cavi '!L160</f>
        <v>0</v>
      </c>
      <c r="TE2" s="666">
        <f>'II. Gomma Plastica Cavi '!N160</f>
        <v>0</v>
      </c>
      <c r="TF2" s="666">
        <f>'II. Gomma Plastica Cavi '!Q160</f>
        <v>0</v>
      </c>
      <c r="TG2" s="666">
        <f>'II. Gomma Plastica Cavi '!I170</f>
        <v>0</v>
      </c>
      <c r="TH2" s="666">
        <f>'II. Gomma Plastica Cavi '!K170</f>
        <v>0</v>
      </c>
      <c r="TI2" s="666">
        <f>'II. Gomma Plastica Cavi '!I172</f>
        <v>0</v>
      </c>
      <c r="TJ2" s="666">
        <f>'II. Gomma Plastica Cavi '!K172</f>
        <v>0</v>
      </c>
      <c r="TK2" s="666">
        <f>'II. Gomma Plastica Cavi '!I173</f>
        <v>0</v>
      </c>
      <c r="TL2" s="666">
        <f>'II. Gomma Plastica Cavi '!K173</f>
        <v>0</v>
      </c>
      <c r="TM2" s="666">
        <f>'II. Gomma Plastica Cavi '!I174</f>
        <v>0</v>
      </c>
      <c r="TN2" s="666">
        <f>'II. Gomma Plastica Cavi '!K174</f>
        <v>0</v>
      </c>
      <c r="TO2" s="666">
        <f>'II. Gomma Plastica Cavi '!I175</f>
        <v>0</v>
      </c>
      <c r="TP2" s="666">
        <f>'II. Gomma Plastica Cavi '!K175</f>
        <v>0</v>
      </c>
      <c r="TQ2" s="666">
        <f>'II. Gomma Plastica Cavi '!I176</f>
        <v>0</v>
      </c>
      <c r="TR2" s="666">
        <f>'II. Gomma Plastica Cavi '!K176</f>
        <v>0</v>
      </c>
      <c r="TS2" s="666">
        <f>'II. Gomma Plastica Cavi '!I177</f>
        <v>0</v>
      </c>
      <c r="TT2" s="666">
        <f>'II. Gomma Plastica Cavi '!K177</f>
        <v>0</v>
      </c>
      <c r="TU2" s="666">
        <f>'II. Gomma Plastica Cavi '!I179</f>
        <v>0</v>
      </c>
      <c r="TV2" s="666">
        <f>'II. Gomma Plastica Cavi '!K179</f>
        <v>0</v>
      </c>
      <c r="TW2" s="666">
        <f>IF('II. Gomma Plastica Cavi '!M185=TRUE,1,0)</f>
        <v>0</v>
      </c>
      <c r="TX2" s="666">
        <f>IF('II. Gomma Plastica Cavi '!O185=TRUE,1,0)</f>
        <v>0</v>
      </c>
      <c r="TY2" s="666" t="str">
        <f>'II. Gomma Plastica Cavi '!F187&amp;'II. Gomma Plastica Cavi '!F187</f>
        <v/>
      </c>
      <c r="TZ2" s="666">
        <f>IF('II. Gomma Plastica Cavi '!H192=TRUE,1,0)</f>
        <v>0</v>
      </c>
      <c r="UA2" s="666">
        <f>IF('II. Gomma Plastica Cavi '!J192=TRUE,1,0)</f>
        <v>0</v>
      </c>
      <c r="UB2" s="666">
        <f>'II. Gomma Plastica Cavi '!L192</f>
        <v>0</v>
      </c>
      <c r="UC2" s="666">
        <f>'II. Gomma Plastica Cavi '!N192</f>
        <v>0</v>
      </c>
      <c r="UD2" s="666">
        <f>IF('II. Gomma Plastica Cavi '!H193=TRUE,1,0)</f>
        <v>0</v>
      </c>
      <c r="UE2" s="666">
        <f>IF('II. Gomma Plastica Cavi '!J193=TRUE,1,0)</f>
        <v>0</v>
      </c>
      <c r="UF2" s="666">
        <f>'II. Gomma Plastica Cavi '!L193</f>
        <v>0</v>
      </c>
      <c r="UG2" s="666">
        <f>'II. Gomma Plastica Cavi '!N193</f>
        <v>0</v>
      </c>
      <c r="UH2" s="666">
        <f>'II. Gomma Plastica Cavi '!G254</f>
        <v>0</v>
      </c>
      <c r="UI2" s="666">
        <f>'II. Gomma Plastica Cavi '!G255</f>
        <v>0</v>
      </c>
      <c r="UJ2" s="666">
        <f>'II. Gomma Plastica Cavi '!I254</f>
        <v>0</v>
      </c>
      <c r="UK2" s="666">
        <f>'II. Gomma Plastica Cavi '!I255</f>
        <v>0</v>
      </c>
      <c r="UL2" s="666">
        <f>'II. Gomma Plastica Cavi '!K254</f>
        <v>0</v>
      </c>
      <c r="UM2" s="666">
        <f>'II. Gomma Plastica Cavi '!K255</f>
        <v>0</v>
      </c>
      <c r="UN2" s="666" t="str">
        <f>'II. Gomma Plastica Cavi '!A257</f>
        <v>…..........................................................</v>
      </c>
      <c r="UO2" s="666">
        <f>IF('II. Gomma Plastica Cavi '!M259=TRUE,1,0)</f>
        <v>0</v>
      </c>
      <c r="UP2" s="666">
        <f>IF('II. Gomma Plastica Cavi '!O259=TRUE,1,0)</f>
        <v>0</v>
      </c>
      <c r="UQ2" s="666" t="str">
        <f>'II. Gomma Plastica Cavi '!C261</f>
        <v>…</v>
      </c>
      <c r="UR2" s="666">
        <f>'II. Gomma Plastica Cavi '!G267</f>
        <v>0</v>
      </c>
      <c r="US2" s="666">
        <f>'II. Gomma Plastica Cavi '!I267</f>
        <v>0</v>
      </c>
      <c r="UT2" s="666">
        <f>'II. Gomma Plastica Cavi '!K267</f>
        <v>0</v>
      </c>
    </row>
  </sheetData>
  <conditionalFormatting sqref="CT1:DA1">
    <cfRule type="expression" dxfId="6" priority="3">
      <formula>OR($P$155=1,$P$156=1)</formula>
    </cfRule>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5CF48-C81C-4D6E-B652-14DD12B4658F}">
  <sheetPr codeName="Foglio1">
    <pageSetUpPr fitToPage="1"/>
  </sheetPr>
  <dimension ref="A1:Q59"/>
  <sheetViews>
    <sheetView showGridLines="0" zoomScaleNormal="100" workbookViewId="0">
      <selection activeCell="A19" sqref="A19:N19"/>
    </sheetView>
  </sheetViews>
  <sheetFormatPr defaultColWidth="0" defaultRowHeight="14.25" zeroHeight="1"/>
  <cols>
    <col min="1" max="2" width="11.5703125" style="199" customWidth="1"/>
    <col min="3" max="14" width="10" style="199" customWidth="1"/>
    <col min="15" max="15" width="9.5703125" style="199" customWidth="1"/>
    <col min="16" max="17" width="0" style="199" hidden="1" customWidth="1"/>
    <col min="18" max="16384" width="9.5703125" style="199" hidden="1"/>
  </cols>
  <sheetData>
    <row r="1" spans="1:14">
      <c r="A1" s="1027"/>
      <c r="B1" s="1027"/>
    </row>
    <row r="2" spans="1:14" ht="36" customHeight="1">
      <c r="A2" s="1027"/>
      <c r="B2" s="1027"/>
      <c r="C2" s="200"/>
      <c r="D2" s="1028" t="s">
        <v>849</v>
      </c>
      <c r="E2" s="1029"/>
      <c r="F2" s="1029"/>
      <c r="G2" s="1029"/>
      <c r="H2" s="1030" t="str">
        <f>CONCATENATE(" - ",UPPER(questionario!F15))</f>
        <v xml:space="preserve"> - </v>
      </c>
      <c r="I2" s="1030"/>
      <c r="J2" s="1030"/>
      <c r="K2" s="1030"/>
      <c r="L2" s="1030"/>
      <c r="M2" s="1031"/>
      <c r="N2" s="201"/>
    </row>
    <row r="3" spans="1:14" ht="24" customHeight="1">
      <c r="A3" s="1026"/>
      <c r="B3" s="1026"/>
      <c r="C3" s="1026"/>
      <c r="D3" s="1026"/>
      <c r="E3" s="1026"/>
      <c r="F3" s="1026"/>
      <c r="G3" s="1026"/>
      <c r="H3" s="1026"/>
      <c r="I3" s="1026"/>
      <c r="J3" s="1026"/>
      <c r="K3" s="1026"/>
      <c r="L3" s="1026"/>
      <c r="M3" s="1026"/>
      <c r="N3" s="1026"/>
    </row>
    <row r="4" spans="1:14" ht="24" customHeight="1">
      <c r="A4" s="1026" t="str">
        <f>CONCATENATE("Buongiorno ",PROPER(questionario!D8),".")</f>
        <v>Buongiorno .</v>
      </c>
      <c r="B4" s="1026"/>
      <c r="C4" s="1026"/>
      <c r="D4" s="1026"/>
      <c r="E4" s="1026"/>
      <c r="F4" s="1026"/>
      <c r="G4" s="1026"/>
      <c r="H4" s="1026"/>
      <c r="I4" s="1026"/>
      <c r="J4" s="1026"/>
      <c r="K4" s="1026"/>
      <c r="L4" s="1026"/>
      <c r="M4" s="1026"/>
      <c r="N4" s="1026"/>
    </row>
    <row r="5" spans="1:14" ht="24" customHeight="1">
      <c r="A5" s="1026" t="s">
        <v>431</v>
      </c>
      <c r="B5" s="1026"/>
      <c r="C5" s="1026"/>
      <c r="D5" s="1026"/>
      <c r="E5" s="1026"/>
      <c r="F5" s="1026"/>
      <c r="G5" s="1026"/>
      <c r="H5" s="1026"/>
      <c r="I5" s="1026"/>
      <c r="J5" s="1026"/>
      <c r="K5" s="1026"/>
      <c r="L5" s="1026"/>
      <c r="M5" s="1026"/>
      <c r="N5" s="1026"/>
    </row>
    <row r="6" spans="1:14" ht="36" customHeight="1">
      <c r="A6" s="1032" t="s">
        <v>432</v>
      </c>
      <c r="B6" s="1032"/>
      <c r="C6" s="1032"/>
      <c r="D6" s="1032"/>
      <c r="E6" s="1032"/>
      <c r="F6" s="1032"/>
      <c r="G6" s="1032"/>
      <c r="H6" s="1032"/>
      <c r="I6" s="1032"/>
      <c r="J6" s="1032"/>
      <c r="K6" s="1032"/>
      <c r="L6" s="1032"/>
      <c r="M6" s="1032"/>
      <c r="N6" s="1032"/>
    </row>
    <row r="7" spans="1:14" ht="24" customHeight="1">
      <c r="A7" s="200"/>
      <c r="B7" s="200"/>
      <c r="C7" s="200"/>
      <c r="D7" s="200"/>
      <c r="E7" s="200"/>
      <c r="F7" s="200"/>
      <c r="G7" s="200"/>
      <c r="H7" s="200"/>
      <c r="I7" s="200"/>
      <c r="J7" s="200"/>
      <c r="K7" s="200"/>
      <c r="L7" s="200"/>
      <c r="M7" s="200"/>
      <c r="N7" s="200"/>
    </row>
    <row r="8" spans="1:14" ht="24" customHeight="1">
      <c r="A8" s="1033"/>
      <c r="B8" s="1034"/>
      <c r="C8" s="1035" t="s">
        <v>35</v>
      </c>
      <c r="D8" s="1035"/>
      <c r="E8" s="1035"/>
      <c r="F8" s="1035" t="s">
        <v>23</v>
      </c>
      <c r="G8" s="1035"/>
      <c r="H8" s="1035"/>
      <c r="I8" s="1035" t="s">
        <v>36</v>
      </c>
      <c r="J8" s="1035"/>
      <c r="K8" s="1035"/>
      <c r="L8" s="1035" t="s">
        <v>26</v>
      </c>
      <c r="M8" s="1035"/>
      <c r="N8" s="1035"/>
    </row>
    <row r="9" spans="1:14" ht="24" customHeight="1">
      <c r="A9" s="1033"/>
      <c r="B9" s="1034"/>
      <c r="C9" s="202" t="s">
        <v>14</v>
      </c>
      <c r="D9" s="203" t="s">
        <v>15</v>
      </c>
      <c r="E9" s="204" t="s">
        <v>35</v>
      </c>
      <c r="F9" s="202" t="s">
        <v>14</v>
      </c>
      <c r="G9" s="203" t="s">
        <v>15</v>
      </c>
      <c r="H9" s="204" t="s">
        <v>35</v>
      </c>
      <c r="I9" s="202" t="s">
        <v>14</v>
      </c>
      <c r="J9" s="203" t="s">
        <v>15</v>
      </c>
      <c r="K9" s="204" t="s">
        <v>35</v>
      </c>
      <c r="L9" s="202" t="s">
        <v>14</v>
      </c>
      <c r="M9" s="203" t="s">
        <v>15</v>
      </c>
      <c r="N9" s="204" t="s">
        <v>35</v>
      </c>
    </row>
    <row r="10" spans="1:14" ht="24" customHeight="1">
      <c r="A10" s="1036" t="s">
        <v>39</v>
      </c>
      <c r="B10" s="1037"/>
      <c r="C10" s="205">
        <f>+F10+I10+L10</f>
        <v>0</v>
      </c>
      <c r="D10" s="205">
        <f>+G10+J10+M10</f>
        <v>0</v>
      </c>
      <c r="E10" s="206">
        <f>C10+D10</f>
        <v>0</v>
      </c>
      <c r="F10" s="205">
        <f>+questionario!S110</f>
        <v>0</v>
      </c>
      <c r="G10" s="207">
        <f>+questionario!T110</f>
        <v>0</v>
      </c>
      <c r="H10" s="206">
        <f>+F10+G10</f>
        <v>0</v>
      </c>
      <c r="I10" s="205">
        <f>+questionario!V110</f>
        <v>0</v>
      </c>
      <c r="J10" s="207">
        <f>+questionario!W110</f>
        <v>0</v>
      </c>
      <c r="K10" s="206">
        <f>+I10+J10</f>
        <v>0</v>
      </c>
      <c r="L10" s="205">
        <f>+questionario!Y110</f>
        <v>0</v>
      </c>
      <c r="M10" s="207">
        <f>+questionario!Z110</f>
        <v>0</v>
      </c>
      <c r="N10" s="206">
        <f>+L10+M10</f>
        <v>0</v>
      </c>
    </row>
    <row r="11" spans="1:14" ht="24" customHeight="1">
      <c r="A11" s="1038" t="s">
        <v>40</v>
      </c>
      <c r="B11" s="1039"/>
      <c r="C11" s="231" t="str">
        <f>IF(C$10&gt;0,+(F11*F$10+I11*I$10+L11*L$10)/C$10,"0")</f>
        <v>0</v>
      </c>
      <c r="D11" s="232" t="str">
        <f>IF(D$10&gt;0,+(G11*G$10+J11*J$10+M11*M$10)/D$10,"0")</f>
        <v>0</v>
      </c>
      <c r="E11" s="233" t="str">
        <f>IF(C10&gt;0,IF(D10&gt;0,+(C11*C10+D11*D10)/E10,C11),D11)</f>
        <v>0</v>
      </c>
      <c r="F11" s="231" t="str">
        <f>+questionario!S111</f>
        <v>0</v>
      </c>
      <c r="G11" s="232" t="str">
        <f>+questionario!T111</f>
        <v>0</v>
      </c>
      <c r="H11" s="233" t="str">
        <f>IF(F10&gt;0,IF(G10&gt;0,+(F11*F10+G11*G10)/H10,F11),G11)</f>
        <v>0</v>
      </c>
      <c r="I11" s="231" t="str">
        <f>+questionario!V111</f>
        <v>0</v>
      </c>
      <c r="J11" s="232" t="str">
        <f>+questionario!W111</f>
        <v>0</v>
      </c>
      <c r="K11" s="233" t="str">
        <f>IF(I10&gt;0,IF(J10&gt;0,+(I11*I10+J11*J10)/K10,I11),J11)</f>
        <v>0</v>
      </c>
      <c r="L11" s="231" t="str">
        <f>+questionario!Y111</f>
        <v>0</v>
      </c>
      <c r="M11" s="232" t="str">
        <f>+questionario!Z111</f>
        <v>0</v>
      </c>
      <c r="N11" s="233" t="str">
        <f>IF(L10&gt;0,IF(M10&gt;0,+(L11*L10+M11*M10)/N10,L11),M11)</f>
        <v>0</v>
      </c>
    </row>
    <row r="12" spans="1:14" ht="24" customHeight="1">
      <c r="A12" s="1038" t="s">
        <v>41</v>
      </c>
      <c r="B12" s="1039"/>
      <c r="C12" s="231" t="str">
        <f>IF($C$10&gt;0,+(F12*$F$10+I12*$I$10+L12*$L$10)/$C$10,"0")</f>
        <v>0</v>
      </c>
      <c r="D12" s="232" t="str">
        <f>IF(D$10&gt;0,+(G12*G$10+J12*J$10+M12*M$10)/D$10,"0")</f>
        <v>0</v>
      </c>
      <c r="E12" s="233" t="str">
        <f>IF(C10&gt;0,IF(D10&gt;0,+(C12*C10+D12*D10)/E10,C12),D12)</f>
        <v>0</v>
      </c>
      <c r="F12" s="231" t="str">
        <f>+questionario!S112</f>
        <v>0</v>
      </c>
      <c r="G12" s="232" t="str">
        <f>+questionario!T112</f>
        <v>0</v>
      </c>
      <c r="H12" s="233" t="str">
        <f>IF(F10&gt;0,IF(G10&gt;0,+(F12*F10+G12*G10)/H10,F12),G12)</f>
        <v>0</v>
      </c>
      <c r="I12" s="231" t="str">
        <f>+questionario!V112</f>
        <v>0</v>
      </c>
      <c r="J12" s="232" t="str">
        <f>+questionario!W112</f>
        <v>0</v>
      </c>
      <c r="K12" s="233" t="str">
        <f>IF(I10&gt;0,IF(J10&gt;0,+(I12*I10+J12*J10)/K10,I12),J12)</f>
        <v>0</v>
      </c>
      <c r="L12" s="231" t="str">
        <f>+questionario!Y112</f>
        <v>0</v>
      </c>
      <c r="M12" s="232" t="str">
        <f>+questionario!Z112</f>
        <v>0</v>
      </c>
      <c r="N12" s="233" t="str">
        <f>IF(L10&gt;0,IF(M10&gt;0,+(L12*L10+M12*M10)/N10,L12),M12)</f>
        <v>0</v>
      </c>
    </row>
    <row r="13" spans="1:14" ht="24" customHeight="1">
      <c r="A13" s="1038" t="s">
        <v>42</v>
      </c>
      <c r="B13" s="1039"/>
      <c r="C13" s="231" t="str">
        <f>IF($C$10&gt;0,+(F13*$F$10+I13*$I$10+L13*$L$10)/$C$10,"0")</f>
        <v>0</v>
      </c>
      <c r="D13" s="232" t="str">
        <f>IF(D$10&gt;0,+(G13*G$10+J13*J$10+M13*M$10)/D$10,"0")</f>
        <v>0</v>
      </c>
      <c r="E13" s="233" t="str">
        <f>IF(C10&gt;0,IF(D10&gt;0,+E11-E12,C13),D13)</f>
        <v>0</v>
      </c>
      <c r="F13" s="231" t="str">
        <f>IF(F10&gt;0,+F11-F12,"0")</f>
        <v>0</v>
      </c>
      <c r="G13" s="232" t="str">
        <f>IF(G10&gt;0,+G11-G12,"0")</f>
        <v>0</v>
      </c>
      <c r="H13" s="233" t="str">
        <f>IF(F10&gt;0,IF(G10&gt;0,+H11-H12,F13),G13)</f>
        <v>0</v>
      </c>
      <c r="I13" s="231" t="str">
        <f>IF(I10&gt;0,+I11-I12,"0")</f>
        <v>0</v>
      </c>
      <c r="J13" s="232" t="str">
        <f>IF(J10&gt;0,+J11-J12,"0")</f>
        <v>0</v>
      </c>
      <c r="K13" s="233" t="str">
        <f>IF(I10&gt;0,IF(J10&gt;0,+K11-K12,I13),J13)</f>
        <v>0</v>
      </c>
      <c r="L13" s="231" t="str">
        <f>IF(L10&gt;0,+L11-L12,"0")</f>
        <v>0</v>
      </c>
      <c r="M13" s="232" t="str">
        <f>IF(M10&gt;0,+M11-M12,"0")</f>
        <v>0</v>
      </c>
      <c r="N13" s="233" t="str">
        <f>IF(L10&gt;0,IF(M10&gt;0,+N11-N12,L13),M13)</f>
        <v>0</v>
      </c>
    </row>
    <row r="14" spans="1:14" ht="24" customHeight="1">
      <c r="A14" s="1040" t="s">
        <v>58</v>
      </c>
      <c r="B14" s="1041"/>
      <c r="C14" s="208" t="str">
        <f>IF($C$10&gt;0,+(F14*$F$10+I14*$I$10+L14*$L$10)/$C$10,"0")</f>
        <v>0</v>
      </c>
      <c r="D14" s="209" t="str">
        <f>IF(D$10&gt;0,+(G14*G$10+J14*J$10+M14*M$10)/D$10,"0")</f>
        <v>0</v>
      </c>
      <c r="E14" s="210" t="str">
        <f>IF(C10&gt;0,IF(D10&gt;0,+E13/E11,C14),D14)</f>
        <v>0</v>
      </c>
      <c r="F14" s="208" t="str">
        <f>IF(F10&gt;0,+F13/F11,"0")</f>
        <v>0</v>
      </c>
      <c r="G14" s="209" t="str">
        <f>IF(G10&gt;0,+G13/G11,"0")</f>
        <v>0</v>
      </c>
      <c r="H14" s="210" t="str">
        <f>IF(F10&gt;0,IF(G10&gt;0,+H13/H11,F14),G14)</f>
        <v>0</v>
      </c>
      <c r="I14" s="208" t="str">
        <f>IF(I10&gt;0,+I13/I11,"0")</f>
        <v>0</v>
      </c>
      <c r="J14" s="209" t="str">
        <f>IF(J10&gt;0,+J13/J11,"0")</f>
        <v>0</v>
      </c>
      <c r="K14" s="210" t="str">
        <f>IF(I10&gt;0,IF(J10&gt;0,+K13/K11,I14),J14)</f>
        <v>0</v>
      </c>
      <c r="L14" s="208" t="str">
        <f>IF(L10&gt;0,+L13/L11,"0")</f>
        <v>0</v>
      </c>
      <c r="M14" s="209" t="str">
        <f>IF(M10&gt;0,+M13/M11,"0")</f>
        <v>0</v>
      </c>
      <c r="N14" s="210" t="str">
        <f>IF(L10&gt;0,IF(M10&gt;0,+N13/N11,L14),M14)</f>
        <v>0</v>
      </c>
    </row>
    <row r="15" spans="1:14" ht="24" customHeight="1">
      <c r="A15" s="1042" t="s">
        <v>850</v>
      </c>
      <c r="B15" s="1042"/>
      <c r="C15" s="1042"/>
      <c r="D15" s="1042"/>
      <c r="E15" s="1042"/>
      <c r="F15" s="1042"/>
      <c r="G15" s="1042"/>
      <c r="H15" s="1042"/>
      <c r="I15" s="1042"/>
      <c r="J15" s="1042"/>
      <c r="K15" s="1042"/>
      <c r="L15" s="1042"/>
      <c r="M15" s="1042"/>
      <c r="N15" s="1042"/>
    </row>
    <row r="16" spans="1:14" ht="24" customHeight="1">
      <c r="A16" s="200"/>
      <c r="B16" s="200"/>
      <c r="C16" s="200"/>
      <c r="D16" s="200"/>
      <c r="E16" s="200"/>
      <c r="F16" s="200"/>
      <c r="G16" s="200"/>
      <c r="H16" s="200"/>
      <c r="I16" s="200"/>
      <c r="J16" s="200"/>
      <c r="K16" s="200"/>
      <c r="L16" s="200"/>
      <c r="M16" s="200"/>
      <c r="N16" s="200"/>
    </row>
    <row r="17" spans="1:17" ht="24" customHeight="1">
      <c r="A17" s="1026" t="s">
        <v>433</v>
      </c>
      <c r="B17" s="1026"/>
      <c r="C17" s="1026"/>
      <c r="D17" s="1026"/>
      <c r="E17" s="1026"/>
      <c r="F17" s="1026"/>
      <c r="G17" s="1026"/>
      <c r="H17" s="1026"/>
      <c r="I17" s="1026"/>
      <c r="J17" s="1026"/>
      <c r="K17" s="1026"/>
      <c r="L17" s="1026"/>
      <c r="M17" s="1026"/>
      <c r="N17" s="1026"/>
    </row>
    <row r="18" spans="1:17" ht="50.25" customHeight="1">
      <c r="A18" s="1032" t="str">
        <f>CONCATENATE("Ci auguriamo di poter contare anche in futuro sulla sua attiva partecipazione, e provvederemo a informarla - all’indirizzo ",LOWER(questionario!B10)," che ha indicato sul questionario - non appena saranno disponibili i risultati dell’indagine.")</f>
        <v>Ci auguriamo di poter contare anche in futuro sulla sua attiva partecipazione, e provvederemo a informarla - all’indirizzo  che ha indicato sul questionario - non appena saranno disponibili i risultati dell’indagine.</v>
      </c>
      <c r="B18" s="1032"/>
      <c r="C18" s="1032"/>
      <c r="D18" s="1032"/>
      <c r="E18" s="1032"/>
      <c r="F18" s="1032"/>
      <c r="G18" s="1032"/>
      <c r="H18" s="1032"/>
      <c r="I18" s="1032"/>
      <c r="J18" s="1032"/>
      <c r="K18" s="1032"/>
      <c r="L18" s="1032"/>
      <c r="M18" s="1032"/>
      <c r="N18" s="1032"/>
    </row>
    <row r="19" spans="1:17" ht="24" customHeight="1">
      <c r="A19" s="1026" t="s">
        <v>434</v>
      </c>
      <c r="B19" s="1026"/>
      <c r="C19" s="1026"/>
      <c r="D19" s="1026"/>
      <c r="E19" s="1026"/>
      <c r="F19" s="1026"/>
      <c r="G19" s="1026"/>
      <c r="H19" s="1026"/>
      <c r="I19" s="1026"/>
      <c r="J19" s="1026"/>
      <c r="K19" s="1026"/>
      <c r="L19" s="1026"/>
      <c r="M19" s="1026"/>
      <c r="N19" s="1026"/>
    </row>
    <row r="20" spans="1:17"/>
    <row r="21" spans="1:17"/>
    <row r="22" spans="1:17"/>
    <row r="23" spans="1:17" ht="18" customHeight="1">
      <c r="A23" s="211" t="s">
        <v>435</v>
      </c>
      <c r="B23" s="212"/>
      <c r="C23" s="212"/>
      <c r="D23" s="212"/>
      <c r="E23" s="213"/>
      <c r="F23" s="212"/>
      <c r="G23" s="212"/>
      <c r="H23" s="214"/>
      <c r="I23" s="10"/>
      <c r="J23" s="10"/>
      <c r="K23" s="10"/>
      <c r="L23" s="10"/>
      <c r="M23" s="10"/>
      <c r="N23" s="10"/>
      <c r="O23" s="10"/>
      <c r="P23" s="10"/>
      <c r="Q23" s="10"/>
    </row>
    <row r="24" spans="1:17" ht="18" customHeight="1">
      <c r="A24" s="215"/>
      <c r="B24" s="216"/>
      <c r="C24" s="216"/>
      <c r="D24" s="216"/>
      <c r="E24" s="216"/>
      <c r="F24" s="216"/>
      <c r="G24" s="216"/>
      <c r="H24" s="217"/>
      <c r="I24" s="328"/>
      <c r="J24" s="10"/>
      <c r="K24" s="10"/>
      <c r="L24" s="10"/>
      <c r="M24" s="10"/>
      <c r="N24" s="10"/>
      <c r="O24" s="10"/>
      <c r="P24" s="10"/>
      <c r="Q24" s="10"/>
    </row>
    <row r="25" spans="1:17" ht="18" customHeight="1">
      <c r="A25" s="218" t="s">
        <v>436</v>
      </c>
      <c r="B25" s="219"/>
      <c r="C25" s="219"/>
      <c r="D25" s="216"/>
      <c r="E25" s="216"/>
      <c r="F25" s="216"/>
      <c r="G25" s="220" t="s">
        <v>437</v>
      </c>
      <c r="H25" s="217"/>
      <c r="I25" s="328"/>
      <c r="J25" s="10"/>
      <c r="K25" s="10"/>
      <c r="L25" s="10"/>
      <c r="M25" s="10"/>
      <c r="N25" s="10"/>
      <c r="O25" s="10"/>
      <c r="P25" s="10"/>
      <c r="Q25" s="10"/>
    </row>
    <row r="26" spans="1:17" ht="18" customHeight="1">
      <c r="A26" s="218"/>
      <c r="B26" s="216"/>
      <c r="C26" s="216"/>
      <c r="D26" s="216"/>
      <c r="E26" s="216"/>
      <c r="F26" s="216"/>
      <c r="G26" s="219"/>
      <c r="H26" s="217"/>
      <c r="I26" s="329"/>
      <c r="J26" s="10"/>
      <c r="K26" s="10"/>
      <c r="L26" s="10"/>
      <c r="M26" s="10"/>
      <c r="N26" s="10"/>
      <c r="O26" s="10"/>
      <c r="P26" s="10"/>
      <c r="Q26" s="10"/>
    </row>
    <row r="27" spans="1:17" ht="18" customHeight="1">
      <c r="A27" s="218" t="s">
        <v>553</v>
      </c>
      <c r="B27" s="216"/>
      <c r="C27" s="216"/>
      <c r="D27" s="216"/>
      <c r="E27" s="216"/>
      <c r="F27" s="216"/>
      <c r="G27" s="219">
        <v>9</v>
      </c>
      <c r="H27" s="217"/>
      <c r="I27" s="329"/>
      <c r="J27" s="10"/>
      <c r="K27" s="10"/>
      <c r="L27" s="10"/>
      <c r="M27" s="10"/>
      <c r="N27" s="10"/>
      <c r="O27" s="10"/>
      <c r="P27" s="10"/>
      <c r="Q27" s="10"/>
    </row>
    <row r="28" spans="1:17" ht="18" customHeight="1">
      <c r="A28" s="218" t="s">
        <v>851</v>
      </c>
      <c r="B28" s="216"/>
      <c r="C28" s="216"/>
      <c r="D28" s="216"/>
      <c r="E28" s="216"/>
      <c r="F28" s="216"/>
      <c r="G28" s="219">
        <v>11</v>
      </c>
      <c r="H28" s="217"/>
      <c r="I28" s="329"/>
      <c r="J28" s="10"/>
      <c r="K28" s="10"/>
      <c r="L28" s="10"/>
      <c r="M28" s="10"/>
      <c r="N28" s="10"/>
      <c r="O28" s="10"/>
      <c r="P28" s="10"/>
      <c r="Q28" s="10"/>
    </row>
    <row r="29" spans="1:17" ht="18" customHeight="1">
      <c r="A29" s="218" t="s">
        <v>852</v>
      </c>
      <c r="B29" s="216"/>
      <c r="C29" s="216"/>
      <c r="D29" s="216"/>
      <c r="E29" s="216"/>
      <c r="F29" s="216"/>
      <c r="G29" s="219">
        <f>AVERAGE(G27:G28)</f>
        <v>10</v>
      </c>
      <c r="H29" s="217"/>
      <c r="I29" s="329"/>
      <c r="J29" s="10"/>
      <c r="K29" s="10"/>
      <c r="L29" s="10"/>
      <c r="M29" s="10"/>
      <c r="N29" s="10"/>
      <c r="O29" s="10"/>
      <c r="P29" s="10"/>
      <c r="Q29" s="10"/>
    </row>
    <row r="30" spans="1:17" ht="18" customHeight="1">
      <c r="A30" s="218" t="s">
        <v>438</v>
      </c>
      <c r="B30" s="219"/>
      <c r="C30" s="219"/>
      <c r="D30" s="219"/>
      <c r="E30" s="219"/>
      <c r="F30" s="219"/>
      <c r="G30" s="219">
        <v>365</v>
      </c>
      <c r="H30" s="221"/>
      <c r="I30" s="329"/>
      <c r="J30" s="10"/>
      <c r="K30" s="10"/>
      <c r="L30" s="10"/>
      <c r="M30" s="10"/>
      <c r="N30" s="10"/>
      <c r="O30" s="10"/>
      <c r="P30" s="10"/>
      <c r="Q30" s="10"/>
    </row>
    <row r="31" spans="1:17" ht="18" customHeight="1">
      <c r="A31" s="218" t="s">
        <v>439</v>
      </c>
      <c r="B31" s="219"/>
      <c r="C31" s="219"/>
      <c r="D31" s="219"/>
      <c r="E31" s="219"/>
      <c r="F31" s="219"/>
      <c r="G31" s="219">
        <v>104</v>
      </c>
      <c r="H31" s="221"/>
      <c r="I31" s="329"/>
      <c r="J31" s="10"/>
      <c r="K31" s="10"/>
      <c r="L31" s="10"/>
      <c r="M31" s="330"/>
      <c r="N31" s="10"/>
      <c r="O31" s="10"/>
      <c r="P31" s="10"/>
      <c r="Q31" s="10"/>
    </row>
    <row r="32" spans="1:17" ht="18" customHeight="1">
      <c r="A32" s="218" t="s">
        <v>853</v>
      </c>
      <c r="B32" s="219"/>
      <c r="C32" s="219"/>
      <c r="D32" s="219"/>
      <c r="E32" s="219"/>
      <c r="F32" s="219"/>
      <c r="G32" s="219">
        <v>11</v>
      </c>
      <c r="H32" s="221"/>
      <c r="I32" s="329"/>
      <c r="J32" s="10"/>
      <c r="K32" s="10"/>
      <c r="L32" s="10"/>
      <c r="M32" s="10"/>
      <c r="N32" s="10"/>
      <c r="O32" s="10"/>
      <c r="P32" s="10"/>
      <c r="Q32" s="10"/>
    </row>
    <row r="33" spans="1:17" ht="18" customHeight="1">
      <c r="A33" s="218" t="s">
        <v>440</v>
      </c>
      <c r="B33" s="216"/>
      <c r="C33" s="216"/>
      <c r="D33" s="216"/>
      <c r="E33" s="216"/>
      <c r="F33" s="216"/>
      <c r="G33" s="219">
        <v>33</v>
      </c>
      <c r="H33" s="217"/>
      <c r="I33" s="329"/>
      <c r="J33" s="10"/>
      <c r="K33" s="10"/>
      <c r="L33" s="10"/>
      <c r="M33" s="10"/>
      <c r="N33" s="10"/>
      <c r="O33" s="10"/>
      <c r="P33" s="10"/>
      <c r="Q33" s="10"/>
    </row>
    <row r="34" spans="1:17" ht="18" customHeight="1">
      <c r="A34" s="218" t="s">
        <v>441</v>
      </c>
      <c r="B34" s="216"/>
      <c r="C34" s="216"/>
      <c r="D34" s="216"/>
      <c r="E34" s="216"/>
      <c r="F34" s="216"/>
      <c r="G34" s="219">
        <v>40</v>
      </c>
      <c r="H34" s="217"/>
      <c r="I34" s="329"/>
      <c r="J34" s="10"/>
      <c r="K34" s="10"/>
      <c r="L34" s="10"/>
      <c r="M34" s="10"/>
      <c r="N34" s="10"/>
      <c r="O34" s="10"/>
      <c r="P34" s="10"/>
      <c r="Q34" s="10"/>
    </row>
    <row r="35" spans="1:17" ht="18" customHeight="1">
      <c r="A35" s="218" t="s">
        <v>442</v>
      </c>
      <c r="B35" s="216"/>
      <c r="C35" s="216"/>
      <c r="D35" s="216"/>
      <c r="E35" s="216"/>
      <c r="F35" s="216"/>
      <c r="G35" s="219">
        <v>60</v>
      </c>
      <c r="H35" s="217"/>
      <c r="I35" s="329"/>
      <c r="J35" s="10"/>
      <c r="K35" s="10"/>
      <c r="L35" s="10"/>
      <c r="M35" s="10"/>
      <c r="N35" s="10"/>
      <c r="O35" s="10"/>
      <c r="P35" s="10"/>
      <c r="Q35" s="10"/>
    </row>
    <row r="36" spans="1:17" ht="18" customHeight="1">
      <c r="A36" s="218" t="s">
        <v>443</v>
      </c>
      <c r="B36" s="216"/>
      <c r="C36" s="216"/>
      <c r="D36" s="216"/>
      <c r="E36" s="216"/>
      <c r="F36" s="216"/>
      <c r="G36" s="219">
        <f>500/G29</f>
        <v>50</v>
      </c>
      <c r="H36" s="217"/>
      <c r="I36" s="329"/>
      <c r="J36" s="10"/>
      <c r="K36" s="10"/>
      <c r="L36" s="10"/>
      <c r="M36" s="10"/>
      <c r="N36" s="10"/>
      <c r="O36" s="10"/>
      <c r="P36" s="10"/>
      <c r="Q36" s="10"/>
    </row>
    <row r="37" spans="1:17" ht="18" customHeight="1">
      <c r="A37" s="222" t="s">
        <v>854</v>
      </c>
      <c r="B37" s="216"/>
      <c r="C37" s="216"/>
      <c r="D37" s="216"/>
      <c r="E37" s="216"/>
      <c r="F37" s="216"/>
      <c r="G37" s="223">
        <f>+((G30-G31-G33-G32)*((G34-(G35/60))/5))-G36</f>
        <v>1642.6</v>
      </c>
      <c r="H37" s="217"/>
      <c r="I37" s="10"/>
      <c r="J37" s="10"/>
      <c r="K37" s="10"/>
      <c r="L37" s="10"/>
      <c r="M37" s="10"/>
      <c r="N37" s="10"/>
      <c r="O37" s="10"/>
      <c r="P37" s="10"/>
      <c r="Q37" s="10"/>
    </row>
    <row r="38" spans="1:17" ht="18" customHeight="1">
      <c r="A38" s="218"/>
      <c r="B38" s="216"/>
      <c r="C38" s="216"/>
      <c r="D38" s="216"/>
      <c r="E38" s="216"/>
      <c r="F38" s="216"/>
      <c r="G38" s="219"/>
      <c r="H38" s="217"/>
      <c r="I38" s="10"/>
      <c r="J38" s="10"/>
      <c r="K38" s="10"/>
      <c r="L38" s="10"/>
      <c r="M38" s="10"/>
      <c r="N38" s="10"/>
      <c r="O38" s="10"/>
      <c r="P38" s="10"/>
      <c r="Q38" s="10"/>
    </row>
    <row r="39" spans="1:17" ht="18" customHeight="1">
      <c r="A39" s="218" t="s">
        <v>444</v>
      </c>
      <c r="B39" s="216"/>
      <c r="C39" s="216"/>
      <c r="D39" s="216"/>
      <c r="E39" s="216"/>
      <c r="F39" s="216"/>
      <c r="G39" s="219">
        <f>100/G29</f>
        <v>10</v>
      </c>
      <c r="H39" s="217"/>
      <c r="I39" s="10"/>
      <c r="J39" s="10"/>
      <c r="K39" s="10"/>
      <c r="L39" s="10"/>
      <c r="M39" s="10"/>
      <c r="N39" s="10"/>
      <c r="O39" s="10"/>
      <c r="P39" s="10"/>
      <c r="Q39" s="10"/>
    </row>
    <row r="40" spans="1:17" ht="18" customHeight="1">
      <c r="A40" s="218" t="s">
        <v>428</v>
      </c>
      <c r="B40" s="216"/>
      <c r="C40" s="216"/>
      <c r="D40" s="216"/>
      <c r="E40" s="216"/>
      <c r="F40" s="216"/>
      <c r="G40" s="219">
        <f>100/G29</f>
        <v>10</v>
      </c>
      <c r="H40" s="217"/>
      <c r="I40" s="10"/>
      <c r="J40" s="10"/>
      <c r="K40" s="10"/>
      <c r="L40" s="10"/>
      <c r="M40" s="10"/>
      <c r="N40" s="10"/>
      <c r="O40" s="10"/>
      <c r="P40" s="10"/>
      <c r="Q40" s="10"/>
    </row>
    <row r="41" spans="1:17" ht="18" customHeight="1">
      <c r="A41" s="218" t="s">
        <v>47</v>
      </c>
      <c r="B41" s="216"/>
      <c r="C41" s="216"/>
      <c r="D41" s="216"/>
      <c r="E41" s="216"/>
      <c r="F41" s="216"/>
      <c r="G41" s="219">
        <f>100/G29</f>
        <v>10</v>
      </c>
      <c r="H41" s="217"/>
      <c r="I41" s="10"/>
      <c r="J41" s="10"/>
      <c r="K41" s="10"/>
      <c r="L41" s="10"/>
      <c r="M41" s="10"/>
      <c r="N41" s="10"/>
      <c r="O41" s="10"/>
      <c r="P41" s="10"/>
      <c r="Q41" s="10"/>
    </row>
    <row r="42" spans="1:17" ht="18" customHeight="1">
      <c r="A42" s="218" t="s">
        <v>445</v>
      </c>
      <c r="B42" s="216"/>
      <c r="C42" s="216"/>
      <c r="D42" s="216"/>
      <c r="E42" s="216"/>
      <c r="F42" s="216"/>
      <c r="G42" s="219">
        <f>100/G29</f>
        <v>10</v>
      </c>
      <c r="H42" s="217"/>
      <c r="I42" s="10"/>
      <c r="J42" s="10"/>
      <c r="K42" s="10"/>
      <c r="L42" s="10"/>
      <c r="M42" s="10"/>
      <c r="N42" s="10"/>
      <c r="O42" s="224"/>
      <c r="P42" s="10"/>
      <c r="Q42" s="10"/>
    </row>
    <row r="43" spans="1:17" ht="18" customHeight="1">
      <c r="A43" s="218" t="s">
        <v>446</v>
      </c>
      <c r="B43" s="216"/>
      <c r="C43" s="216"/>
      <c r="D43" s="216"/>
      <c r="E43" s="216"/>
      <c r="F43" s="216"/>
      <c r="G43" s="219">
        <f>100/G29</f>
        <v>10</v>
      </c>
      <c r="H43" s="217"/>
      <c r="I43" s="10"/>
      <c r="J43" s="10"/>
      <c r="K43" s="10"/>
      <c r="L43" s="10"/>
      <c r="M43" s="10"/>
      <c r="N43" s="10"/>
      <c r="O43" s="10"/>
      <c r="P43" s="10"/>
      <c r="Q43" s="10"/>
    </row>
    <row r="44" spans="1:17" ht="18" customHeight="1">
      <c r="A44" s="218" t="s">
        <v>49</v>
      </c>
      <c r="B44" s="216"/>
      <c r="C44" s="216"/>
      <c r="D44" s="216"/>
      <c r="E44" s="216"/>
      <c r="F44" s="216"/>
      <c r="G44" s="219">
        <f>100/G29</f>
        <v>10</v>
      </c>
      <c r="H44" s="217"/>
      <c r="I44" s="10"/>
      <c r="J44" s="10"/>
      <c r="K44" s="10"/>
      <c r="L44" s="10"/>
      <c r="M44" s="10"/>
      <c r="N44" s="10"/>
      <c r="O44" s="10"/>
      <c r="P44" s="10"/>
      <c r="Q44" s="10"/>
    </row>
    <row r="45" spans="1:17" ht="18" customHeight="1">
      <c r="A45" s="218" t="s">
        <v>447</v>
      </c>
      <c r="B45" s="216"/>
      <c r="C45" s="216"/>
      <c r="D45" s="216"/>
      <c r="E45" s="216"/>
      <c r="F45" s="216"/>
      <c r="G45" s="219">
        <f>100/G29</f>
        <v>10</v>
      </c>
      <c r="H45" s="217"/>
      <c r="I45" s="10"/>
      <c r="J45" s="10"/>
      <c r="K45" s="10"/>
      <c r="L45" s="10"/>
      <c r="M45" s="10"/>
      <c r="N45" s="10"/>
      <c r="O45" s="10"/>
      <c r="P45" s="10"/>
      <c r="Q45" s="10"/>
    </row>
    <row r="46" spans="1:17" ht="18" customHeight="1">
      <c r="A46" s="222" t="s">
        <v>448</v>
      </c>
      <c r="B46" s="216"/>
      <c r="C46" s="216"/>
      <c r="D46" s="216"/>
      <c r="E46" s="216"/>
      <c r="F46" s="216"/>
      <c r="G46" s="225">
        <f>SUM(G39:G45)</f>
        <v>70</v>
      </c>
      <c r="H46" s="217"/>
      <c r="I46" s="10"/>
      <c r="J46" s="10"/>
      <c r="K46" s="10"/>
      <c r="L46" s="10"/>
      <c r="M46" s="10"/>
      <c r="N46" s="10"/>
      <c r="O46" s="10"/>
      <c r="P46" s="10"/>
      <c r="Q46" s="10"/>
    </row>
    <row r="47" spans="1:17" ht="18" customHeight="1">
      <c r="A47" s="218"/>
      <c r="B47" s="219"/>
      <c r="C47" s="219"/>
      <c r="D47" s="216"/>
      <c r="E47" s="216"/>
      <c r="F47" s="216"/>
      <c r="G47" s="216"/>
      <c r="H47" s="217"/>
      <c r="I47" s="10"/>
      <c r="J47" s="10"/>
      <c r="K47" s="10"/>
      <c r="L47" s="10"/>
      <c r="M47" s="10"/>
      <c r="N47" s="10"/>
      <c r="O47" s="10"/>
      <c r="P47" s="10"/>
      <c r="Q47" s="10"/>
    </row>
    <row r="48" spans="1:17" ht="18" customHeight="1">
      <c r="A48" s="226" t="s">
        <v>449</v>
      </c>
      <c r="B48" s="227"/>
      <c r="C48" s="228"/>
      <c r="D48" s="227"/>
      <c r="E48" s="227"/>
      <c r="F48" s="227"/>
      <c r="G48" s="229">
        <f>G46/G37</f>
        <v>4.2615365883355655E-2</v>
      </c>
      <c r="H48" s="230"/>
      <c r="I48" s="10"/>
      <c r="J48" s="10"/>
      <c r="K48" s="10"/>
      <c r="L48" s="10"/>
      <c r="M48" s="10"/>
      <c r="N48" s="10"/>
      <c r="O48" s="10"/>
      <c r="P48" s="10"/>
      <c r="Q48" s="10"/>
    </row>
    <row r="49" spans="4:10" ht="18" customHeight="1"/>
    <row r="59" spans="4:10" hidden="1">
      <c r="D59" s="199">
        <f>+D55+SUM(D56:E58)</f>
        <v>0</v>
      </c>
      <c r="F59" s="199">
        <f>+F55+SUM(F56:G58)</f>
        <v>0</v>
      </c>
      <c r="H59" s="199">
        <f>+H55+SUM(H56:I58)</f>
        <v>0</v>
      </c>
      <c r="J59" s="199">
        <f>+J55+SUM(J56:K58)</f>
        <v>0</v>
      </c>
    </row>
  </sheetData>
  <mergeCells count="21">
    <mergeCell ref="A17:N17"/>
    <mergeCell ref="A18:N18"/>
    <mergeCell ref="A19:N19"/>
    <mergeCell ref="A10:B10"/>
    <mergeCell ref="A11:B11"/>
    <mergeCell ref="A12:B12"/>
    <mergeCell ref="A13:B13"/>
    <mergeCell ref="A14:B14"/>
    <mergeCell ref="A15:N15"/>
    <mergeCell ref="A6:N6"/>
    <mergeCell ref="A8:B9"/>
    <mergeCell ref="C8:E8"/>
    <mergeCell ref="F8:H8"/>
    <mergeCell ref="I8:K8"/>
    <mergeCell ref="L8:N8"/>
    <mergeCell ref="A5:N5"/>
    <mergeCell ref="A1:B2"/>
    <mergeCell ref="D2:G2"/>
    <mergeCell ref="H2:M2"/>
    <mergeCell ref="A3:N3"/>
    <mergeCell ref="A4:N4"/>
  </mergeCells>
  <pageMargins left="0.7" right="0.7" top="0.75" bottom="0.75" header="0.3" footer="0.3"/>
  <pageSetup paperSize="9" scale="9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64866-F8D2-470B-8F13-B9F6DBD97386}">
  <sheetPr>
    <tabColor rgb="FFFF0000"/>
    <pageSetUpPr fitToPage="1"/>
  </sheetPr>
  <dimension ref="A1:H15"/>
  <sheetViews>
    <sheetView showGridLines="0" zoomScaleNormal="100" workbookViewId="0">
      <selection sqref="A1:B2"/>
    </sheetView>
  </sheetViews>
  <sheetFormatPr defaultColWidth="9.5703125" defaultRowHeight="14.25"/>
  <cols>
    <col min="1" max="2" width="11.5703125" style="199" customWidth="1"/>
    <col min="3" max="8" width="10" style="199" customWidth="1"/>
    <col min="9" max="11" width="9.5703125" style="199" customWidth="1"/>
    <col min="12" max="16384" width="9.5703125" style="199"/>
  </cols>
  <sheetData>
    <row r="1" spans="1:8" ht="24" customHeight="1">
      <c r="A1" s="1033"/>
      <c r="B1" s="1034"/>
      <c r="C1" s="1035" t="s">
        <v>23</v>
      </c>
      <c r="D1" s="1035"/>
      <c r="E1" s="1035" t="s">
        <v>36</v>
      </c>
      <c r="F1" s="1035"/>
      <c r="G1" s="1035" t="s">
        <v>26</v>
      </c>
      <c r="H1" s="1035"/>
    </row>
    <row r="2" spans="1:8" ht="24" customHeight="1">
      <c r="A2" s="1033"/>
      <c r="B2" s="1034"/>
      <c r="C2" s="202" t="s">
        <v>14</v>
      </c>
      <c r="D2" s="203" t="s">
        <v>15</v>
      </c>
      <c r="E2" s="202" t="s">
        <v>14</v>
      </c>
      <c r="F2" s="203" t="s">
        <v>15</v>
      </c>
      <c r="G2" s="202" t="s">
        <v>14</v>
      </c>
      <c r="H2" s="203" t="s">
        <v>15</v>
      </c>
    </row>
    <row r="3" spans="1:8" ht="24" customHeight="1">
      <c r="A3" s="1038" t="s">
        <v>40</v>
      </c>
      <c r="B3" s="1039"/>
      <c r="C3" s="231" t="str">
        <f>+'feedback assenze'!F11</f>
        <v>0</v>
      </c>
      <c r="D3" s="232" t="str">
        <f>+'feedback assenze'!G11</f>
        <v>0</v>
      </c>
      <c r="E3" s="231" t="str">
        <f>+'feedback assenze'!I11</f>
        <v>0</v>
      </c>
      <c r="F3" s="232" t="str">
        <f>+'feedback assenze'!J11</f>
        <v>0</v>
      </c>
      <c r="G3" s="231" t="str">
        <f>+'feedback assenze'!L11</f>
        <v>0</v>
      </c>
      <c r="H3" s="232" t="str">
        <f>+'feedback assenze'!M11</f>
        <v>0</v>
      </c>
    </row>
    <row r="4" spans="1:8" ht="24" customHeight="1">
      <c r="A4" s="1038" t="s">
        <v>41</v>
      </c>
      <c r="B4" s="1039"/>
      <c r="C4" s="231" t="str">
        <f>+'feedback assenze'!F12</f>
        <v>0</v>
      </c>
      <c r="D4" s="232" t="str">
        <f>+'feedback assenze'!G12</f>
        <v>0</v>
      </c>
      <c r="E4" s="231" t="str">
        <f>+'feedback assenze'!I12</f>
        <v>0</v>
      </c>
      <c r="F4" s="232" t="str">
        <f>+'feedback assenze'!J12</f>
        <v>0</v>
      </c>
      <c r="G4" s="231" t="str">
        <f>+'feedback assenze'!L12</f>
        <v>0</v>
      </c>
      <c r="H4" s="232" t="str">
        <f>+'feedback assenze'!M12</f>
        <v>0</v>
      </c>
    </row>
    <row r="5" spans="1:8" ht="24" customHeight="1">
      <c r="A5" s="1038" t="s">
        <v>42</v>
      </c>
      <c r="B5" s="1039"/>
      <c r="C5" s="231" t="str">
        <f>+'feedback assenze'!F13</f>
        <v>0</v>
      </c>
      <c r="D5" s="232" t="str">
        <f>+'feedback assenze'!G13</f>
        <v>0</v>
      </c>
      <c r="E5" s="231" t="str">
        <f>+'feedback assenze'!I13</f>
        <v>0</v>
      </c>
      <c r="F5" s="232" t="str">
        <f>+'feedback assenze'!J13</f>
        <v>0</v>
      </c>
      <c r="G5" s="231" t="str">
        <f>+'feedback assenze'!L13</f>
        <v>0</v>
      </c>
      <c r="H5" s="232" t="str">
        <f>+'feedback assenze'!M13</f>
        <v>0</v>
      </c>
    </row>
    <row r="6" spans="1:8" ht="24" customHeight="1">
      <c r="A6" s="1040" t="s">
        <v>58</v>
      </c>
      <c r="B6" s="1041"/>
      <c r="C6" s="506" t="str">
        <f>+'feedback assenze'!F14</f>
        <v>0</v>
      </c>
      <c r="D6" s="506" t="str">
        <f>+'feedback assenze'!G14</f>
        <v>0</v>
      </c>
      <c r="E6" s="506" t="str">
        <f>+'feedback assenze'!I14</f>
        <v>0</v>
      </c>
      <c r="F6" s="506" t="str">
        <f>+'feedback assenze'!J14</f>
        <v>0</v>
      </c>
      <c r="G6" s="506" t="str">
        <f>+'feedback assenze'!L14</f>
        <v>0</v>
      </c>
      <c r="H6" s="506" t="str">
        <f>+'feedback assenze'!M14</f>
        <v>0</v>
      </c>
    </row>
    <row r="7" spans="1:8" ht="18" customHeight="1"/>
    <row r="8" spans="1:8">
      <c r="A8" s="1027" t="s">
        <v>1099</v>
      </c>
      <c r="B8" s="1027"/>
      <c r="C8" s="1027"/>
    </row>
    <row r="9" spans="1:8">
      <c r="A9" s="1027" t="s">
        <v>23</v>
      </c>
      <c r="B9" s="507" t="s">
        <v>14</v>
      </c>
      <c r="C9" s="508">
        <v>0.03</v>
      </c>
    </row>
    <row r="10" spans="1:8">
      <c r="A10" s="1027"/>
      <c r="B10" s="509" t="s">
        <v>15</v>
      </c>
      <c r="C10" s="510">
        <v>0.05</v>
      </c>
    </row>
    <row r="11" spans="1:8">
      <c r="A11" s="1027" t="s">
        <v>24</v>
      </c>
      <c r="B11" s="507" t="s">
        <v>14</v>
      </c>
      <c r="C11" s="508">
        <v>7.0000000000000007E-2</v>
      </c>
    </row>
    <row r="12" spans="1:8">
      <c r="A12" s="1027"/>
      <c r="B12" s="509" t="s">
        <v>15</v>
      </c>
      <c r="C12" s="510">
        <v>0.09</v>
      </c>
    </row>
    <row r="13" spans="1:8">
      <c r="A13" s="1027" t="s">
        <v>26</v>
      </c>
      <c r="B13" s="507" t="s">
        <v>14</v>
      </c>
      <c r="C13" s="508">
        <v>0.12</v>
      </c>
    </row>
    <row r="14" spans="1:8">
      <c r="A14" s="1027"/>
      <c r="B14" s="509" t="s">
        <v>15</v>
      </c>
      <c r="C14" s="510">
        <v>0.15</v>
      </c>
    </row>
    <row r="15" spans="1:8">
      <c r="C15" s="512"/>
    </row>
  </sheetData>
  <mergeCells count="12">
    <mergeCell ref="A13:A14"/>
    <mergeCell ref="A1:B2"/>
    <mergeCell ref="C1:D1"/>
    <mergeCell ref="E1:F1"/>
    <mergeCell ref="G1:H1"/>
    <mergeCell ref="A3:B3"/>
    <mergeCell ref="A4:B4"/>
    <mergeCell ref="A5:B5"/>
    <mergeCell ref="A6:B6"/>
    <mergeCell ref="A8:C8"/>
    <mergeCell ref="A9:A10"/>
    <mergeCell ref="A11:A12"/>
  </mergeCells>
  <conditionalFormatting sqref="C6">
    <cfRule type="expression" dxfId="5" priority="1">
      <formula>$C$6&gt;$C$9</formula>
    </cfRule>
  </conditionalFormatting>
  <conditionalFormatting sqref="D6">
    <cfRule type="expression" dxfId="4" priority="2">
      <formula>$D$6&gt;$C$10</formula>
    </cfRule>
  </conditionalFormatting>
  <conditionalFormatting sqref="E6">
    <cfRule type="expression" dxfId="3" priority="3">
      <formula>$E$6&gt;$C$11</formula>
    </cfRule>
  </conditionalFormatting>
  <conditionalFormatting sqref="F6">
    <cfRule type="expression" dxfId="2" priority="4">
      <formula>$F$6&gt;$C$12</formula>
    </cfRule>
  </conditionalFormatting>
  <conditionalFormatting sqref="G6">
    <cfRule type="expression" dxfId="1" priority="5">
      <formula>$G$6&gt;$C$13</formula>
    </cfRule>
  </conditionalFormatting>
  <conditionalFormatting sqref="H6">
    <cfRule type="expression" dxfId="0" priority="6">
      <formula>$H$6&gt;$C$14</formula>
    </cfRule>
  </conditionalFormatting>
  <pageMargins left="0.7" right="0.7" top="0.75" bottom="0.75" header="0.3" footer="0.3"/>
  <pageSetup paperSize="9" scale="9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4"/>
  <dimension ref="A1:E82"/>
  <sheetViews>
    <sheetView workbookViewId="0">
      <selection activeCell="DF20" sqref="DF19:DF20"/>
    </sheetView>
  </sheetViews>
  <sheetFormatPr defaultColWidth="9.140625" defaultRowHeight="15"/>
  <cols>
    <col min="2" max="2" width="53.85546875" customWidth="1"/>
    <col min="4" max="4" width="1.85546875" customWidth="1"/>
  </cols>
  <sheetData>
    <row r="1" spans="1:5">
      <c r="A1" s="1043" t="s">
        <v>62</v>
      </c>
      <c r="B1" s="1044"/>
      <c r="C1" s="1044"/>
      <c r="E1" s="360" t="s">
        <v>591</v>
      </c>
    </row>
    <row r="2" spans="1:5">
      <c r="A2" s="1">
        <v>1</v>
      </c>
      <c r="B2" s="2" t="s">
        <v>63</v>
      </c>
      <c r="C2" s="1">
        <v>0</v>
      </c>
      <c r="E2" s="360"/>
    </row>
    <row r="3" spans="1:5">
      <c r="A3" s="1">
        <v>2</v>
      </c>
      <c r="B3" s="1" t="s">
        <v>64</v>
      </c>
      <c r="C3" s="1">
        <v>100</v>
      </c>
      <c r="E3" s="360" t="s">
        <v>498</v>
      </c>
    </row>
    <row r="4" spans="1:5">
      <c r="A4" s="1">
        <v>3</v>
      </c>
      <c r="B4" s="1" t="s">
        <v>108</v>
      </c>
      <c r="C4" s="1">
        <v>1580</v>
      </c>
      <c r="E4" s="360"/>
    </row>
    <row r="5" spans="1:5">
      <c r="A5" s="1">
        <v>4</v>
      </c>
      <c r="B5" s="1" t="s">
        <v>117</v>
      </c>
      <c r="C5" s="1">
        <v>1800</v>
      </c>
      <c r="E5" s="360" t="s">
        <v>515</v>
      </c>
    </row>
    <row r="6" spans="1:5">
      <c r="A6" s="1">
        <v>5</v>
      </c>
      <c r="B6" s="1" t="s">
        <v>133</v>
      </c>
      <c r="C6" s="1">
        <v>3010</v>
      </c>
      <c r="E6" s="360" t="s">
        <v>545</v>
      </c>
    </row>
    <row r="7" spans="1:5">
      <c r="A7" s="1">
        <v>6</v>
      </c>
      <c r="B7" s="1" t="s">
        <v>119</v>
      </c>
      <c r="C7" s="1">
        <v>2020</v>
      </c>
      <c r="E7" s="360" t="s">
        <v>517</v>
      </c>
    </row>
    <row r="8" spans="1:5">
      <c r="A8" s="1">
        <v>7</v>
      </c>
      <c r="B8" s="1" t="s">
        <v>118</v>
      </c>
      <c r="C8" s="1">
        <v>2010</v>
      </c>
      <c r="E8" s="360" t="s">
        <v>516</v>
      </c>
    </row>
    <row r="9" spans="1:5">
      <c r="A9" s="1">
        <v>8</v>
      </c>
      <c r="B9" s="1" t="s">
        <v>122</v>
      </c>
      <c r="C9" s="1">
        <v>2300</v>
      </c>
      <c r="E9" s="360" t="s">
        <v>518</v>
      </c>
    </row>
    <row r="10" spans="1:5">
      <c r="A10" s="1">
        <v>9</v>
      </c>
      <c r="B10" s="1" t="s">
        <v>123</v>
      </c>
      <c r="C10" s="1">
        <v>2400</v>
      </c>
      <c r="E10" s="360" t="s">
        <v>544</v>
      </c>
    </row>
    <row r="11" spans="1:5">
      <c r="A11" s="1">
        <v>10</v>
      </c>
      <c r="B11" s="1" t="s">
        <v>68</v>
      </c>
      <c r="C11" s="1">
        <v>302</v>
      </c>
      <c r="E11" s="360" t="s">
        <v>493</v>
      </c>
    </row>
    <row r="12" spans="1:5">
      <c r="A12" s="1">
        <v>11</v>
      </c>
      <c r="B12" s="1" t="s">
        <v>109</v>
      </c>
      <c r="C12" s="1">
        <v>1581</v>
      </c>
      <c r="E12" s="360"/>
    </row>
    <row r="13" spans="1:5">
      <c r="A13" s="1">
        <v>12</v>
      </c>
      <c r="B13" s="1" t="s">
        <v>78</v>
      </c>
      <c r="C13" s="1">
        <v>501</v>
      </c>
      <c r="E13" s="360" t="s">
        <v>531</v>
      </c>
    </row>
    <row r="14" spans="1:5">
      <c r="A14" s="1">
        <v>13</v>
      </c>
      <c r="B14" s="1" t="s">
        <v>76</v>
      </c>
      <c r="C14" s="1">
        <v>402</v>
      </c>
      <c r="E14" s="360" t="s">
        <v>529</v>
      </c>
    </row>
    <row r="15" spans="1:5">
      <c r="A15" s="1">
        <v>14</v>
      </c>
      <c r="B15" s="1" t="s">
        <v>581</v>
      </c>
      <c r="C15" s="1">
        <v>601</v>
      </c>
      <c r="E15" s="360" t="s">
        <v>500</v>
      </c>
    </row>
    <row r="16" spans="1:5">
      <c r="A16" s="1">
        <v>15</v>
      </c>
      <c r="B16" s="1" t="s">
        <v>92</v>
      </c>
      <c r="C16" s="1">
        <v>607</v>
      </c>
      <c r="E16" s="360" t="s">
        <v>504</v>
      </c>
    </row>
    <row r="17" spans="1:5">
      <c r="A17" s="1">
        <v>16</v>
      </c>
      <c r="B17" s="1" t="s">
        <v>113</v>
      </c>
      <c r="C17" s="1">
        <v>1585</v>
      </c>
      <c r="E17" s="360"/>
    </row>
    <row r="18" spans="1:5">
      <c r="A18" s="1">
        <v>17</v>
      </c>
      <c r="B18" s="1" t="s">
        <v>135</v>
      </c>
      <c r="C18" s="1">
        <v>3030</v>
      </c>
      <c r="E18" s="360" t="s">
        <v>547</v>
      </c>
    </row>
    <row r="19" spans="1:5">
      <c r="A19" s="1">
        <v>18</v>
      </c>
      <c r="B19" s="1" t="s">
        <v>91</v>
      </c>
      <c r="C19" s="1">
        <v>604</v>
      </c>
      <c r="E19" s="360" t="s">
        <v>526</v>
      </c>
    </row>
    <row r="20" spans="1:5">
      <c r="A20" s="1">
        <v>19</v>
      </c>
      <c r="B20" s="1" t="s">
        <v>107</v>
      </c>
      <c r="C20" s="1">
        <v>1570</v>
      </c>
      <c r="E20" s="360"/>
    </row>
    <row r="21" spans="1:5">
      <c r="A21" s="1">
        <v>20</v>
      </c>
      <c r="B21" s="1" t="s">
        <v>126</v>
      </c>
      <c r="C21" s="1">
        <v>2660</v>
      </c>
      <c r="E21" s="360"/>
    </row>
    <row r="22" spans="1:5">
      <c r="A22" s="1">
        <v>21</v>
      </c>
      <c r="B22" s="1" t="s">
        <v>89</v>
      </c>
      <c r="C22" s="1">
        <v>514</v>
      </c>
      <c r="E22" s="360" t="s">
        <v>535</v>
      </c>
    </row>
    <row r="23" spans="1:5">
      <c r="A23" s="1">
        <v>22</v>
      </c>
      <c r="B23" s="1" t="s">
        <v>95</v>
      </c>
      <c r="C23" s="1">
        <v>700</v>
      </c>
      <c r="E23" s="360" t="s">
        <v>502</v>
      </c>
    </row>
    <row r="24" spans="1:5">
      <c r="A24" s="1">
        <v>23</v>
      </c>
      <c r="B24" s="1" t="s">
        <v>87</v>
      </c>
      <c r="C24" s="1">
        <v>512</v>
      </c>
      <c r="E24" s="360"/>
    </row>
    <row r="25" spans="1:5">
      <c r="A25" s="1">
        <v>24</v>
      </c>
      <c r="B25" s="1" t="s">
        <v>86</v>
      </c>
      <c r="C25" s="1">
        <v>511</v>
      </c>
      <c r="E25" s="360" t="s">
        <v>551</v>
      </c>
    </row>
    <row r="26" spans="1:5">
      <c r="A26" s="1">
        <v>25</v>
      </c>
      <c r="B26" s="1" t="s">
        <v>85</v>
      </c>
      <c r="C26" s="1">
        <v>510</v>
      </c>
      <c r="E26" s="360" t="s">
        <v>552</v>
      </c>
    </row>
    <row r="27" spans="1:5">
      <c r="A27" s="1">
        <v>26</v>
      </c>
      <c r="B27" s="1" t="s">
        <v>73</v>
      </c>
      <c r="C27" s="1">
        <v>309</v>
      </c>
      <c r="E27" s="360" t="s">
        <v>527</v>
      </c>
    </row>
    <row r="28" spans="1:5">
      <c r="A28" s="1">
        <v>27</v>
      </c>
      <c r="B28" s="1" t="s">
        <v>82</v>
      </c>
      <c r="C28" s="1">
        <v>507</v>
      </c>
      <c r="E28" s="360" t="s">
        <v>542</v>
      </c>
    </row>
    <row r="29" spans="1:5">
      <c r="A29" s="1">
        <v>28</v>
      </c>
      <c r="B29" s="1" t="s">
        <v>99</v>
      </c>
      <c r="C29" s="1">
        <v>1100</v>
      </c>
      <c r="E29" s="360" t="s">
        <v>509</v>
      </c>
    </row>
    <row r="30" spans="1:5">
      <c r="A30" s="1">
        <v>29</v>
      </c>
      <c r="B30" s="1" t="s">
        <v>90</v>
      </c>
      <c r="C30" s="1">
        <v>515</v>
      </c>
      <c r="E30" s="360" t="s">
        <v>534</v>
      </c>
    </row>
    <row r="31" spans="1:5">
      <c r="A31" s="1">
        <v>30</v>
      </c>
      <c r="B31" s="1" t="s">
        <v>103</v>
      </c>
      <c r="C31" s="1">
        <v>1520</v>
      </c>
      <c r="E31" s="360" t="s">
        <v>513</v>
      </c>
    </row>
    <row r="32" spans="1:5">
      <c r="A32" s="1">
        <v>31</v>
      </c>
      <c r="B32" s="1" t="s">
        <v>94</v>
      </c>
      <c r="C32" s="1">
        <v>611</v>
      </c>
      <c r="E32" s="360" t="s">
        <v>501</v>
      </c>
    </row>
    <row r="33" spans="1:5">
      <c r="A33" s="1">
        <v>32</v>
      </c>
      <c r="B33" s="1" t="s">
        <v>79</v>
      </c>
      <c r="C33" s="1">
        <v>502</v>
      </c>
      <c r="E33" s="360" t="s">
        <v>532</v>
      </c>
    </row>
    <row r="34" spans="1:5">
      <c r="A34" s="1">
        <v>33</v>
      </c>
      <c r="B34" s="1" t="s">
        <v>102</v>
      </c>
      <c r="C34" s="1">
        <v>1510</v>
      </c>
      <c r="E34" s="360" t="s">
        <v>512</v>
      </c>
    </row>
    <row r="35" spans="1:5">
      <c r="A35" s="1">
        <v>34</v>
      </c>
      <c r="B35" s="1" t="s">
        <v>120</v>
      </c>
      <c r="C35" s="1">
        <v>2100</v>
      </c>
      <c r="E35" s="360"/>
    </row>
    <row r="36" spans="1:5">
      <c r="A36" s="1">
        <v>35</v>
      </c>
      <c r="B36" s="1" t="s">
        <v>83</v>
      </c>
      <c r="C36" s="1">
        <v>508</v>
      </c>
      <c r="E36" s="360" t="s">
        <v>541</v>
      </c>
    </row>
    <row r="37" spans="1:5">
      <c r="A37" s="1">
        <v>36</v>
      </c>
      <c r="B37" s="1" t="s">
        <v>84</v>
      </c>
      <c r="C37" s="1">
        <v>509</v>
      </c>
      <c r="E37" s="360" t="s">
        <v>536</v>
      </c>
    </row>
    <row r="38" spans="1:5">
      <c r="A38" s="1">
        <v>37</v>
      </c>
      <c r="B38" s="1" t="s">
        <v>129</v>
      </c>
      <c r="C38" s="1">
        <v>2850</v>
      </c>
      <c r="E38" s="360" t="s">
        <v>539</v>
      </c>
    </row>
    <row r="39" spans="1:5">
      <c r="A39" s="1">
        <v>38</v>
      </c>
      <c r="B39" s="1" t="s">
        <v>127</v>
      </c>
      <c r="C39" s="1">
        <v>2700</v>
      </c>
      <c r="E39" s="360" t="s">
        <v>538</v>
      </c>
    </row>
    <row r="40" spans="1:5">
      <c r="A40" s="1">
        <v>39</v>
      </c>
      <c r="B40" s="1" t="s">
        <v>134</v>
      </c>
      <c r="C40" s="1">
        <v>3020</v>
      </c>
      <c r="E40" s="360" t="s">
        <v>546</v>
      </c>
    </row>
    <row r="41" spans="1:5">
      <c r="A41" s="1">
        <v>40</v>
      </c>
      <c r="B41" s="1" t="s">
        <v>137</v>
      </c>
      <c r="C41" s="1">
        <v>3050</v>
      </c>
      <c r="E41" s="360" t="s">
        <v>524</v>
      </c>
    </row>
    <row r="42" spans="1:5">
      <c r="A42" s="1">
        <v>41</v>
      </c>
      <c r="B42" s="1" t="s">
        <v>96</v>
      </c>
      <c r="C42" s="1">
        <v>800</v>
      </c>
      <c r="E42" s="360" t="s">
        <v>503</v>
      </c>
    </row>
    <row r="43" spans="1:5">
      <c r="A43" s="1">
        <v>42</v>
      </c>
      <c r="B43" s="1" t="s">
        <v>77</v>
      </c>
      <c r="C43" s="1">
        <v>403</v>
      </c>
      <c r="E43" s="360" t="s">
        <v>530</v>
      </c>
    </row>
    <row r="44" spans="1:5">
      <c r="A44" s="1">
        <v>43</v>
      </c>
      <c r="B44" s="1" t="s">
        <v>74</v>
      </c>
      <c r="C44" s="1">
        <v>310</v>
      </c>
      <c r="E44" s="360" t="s">
        <v>497</v>
      </c>
    </row>
    <row r="45" spans="1:5">
      <c r="A45" s="1">
        <v>44</v>
      </c>
      <c r="B45" s="1" t="s">
        <v>75</v>
      </c>
      <c r="C45" s="1">
        <v>401</v>
      </c>
      <c r="E45" s="360" t="s">
        <v>528</v>
      </c>
    </row>
    <row r="46" spans="1:5">
      <c r="A46" s="1">
        <v>45</v>
      </c>
      <c r="B46" s="1" t="s">
        <v>101</v>
      </c>
      <c r="C46" s="1">
        <v>1400</v>
      </c>
      <c r="E46" s="360" t="s">
        <v>511</v>
      </c>
    </row>
    <row r="47" spans="1:5">
      <c r="A47" s="1">
        <v>46</v>
      </c>
      <c r="B47" s="1" t="s">
        <v>65</v>
      </c>
      <c r="C47" s="1">
        <v>200</v>
      </c>
      <c r="E47" s="360" t="s">
        <v>490</v>
      </c>
    </row>
    <row r="48" spans="1:5">
      <c r="A48" s="1">
        <v>47</v>
      </c>
      <c r="B48" s="1" t="s">
        <v>112</v>
      </c>
      <c r="C48" s="1">
        <v>1584</v>
      </c>
      <c r="E48" s="360"/>
    </row>
    <row r="49" spans="1:5">
      <c r="A49" s="1">
        <v>48</v>
      </c>
      <c r="B49" s="1" t="s">
        <v>97</v>
      </c>
      <c r="C49" s="1">
        <v>900</v>
      </c>
      <c r="E49" s="360" t="s">
        <v>507</v>
      </c>
    </row>
    <row r="50" spans="1:5">
      <c r="A50" s="1">
        <v>49</v>
      </c>
      <c r="B50" s="1" t="s">
        <v>111</v>
      </c>
      <c r="C50" s="1">
        <v>1583</v>
      </c>
      <c r="E50" s="360"/>
    </row>
    <row r="51" spans="1:5">
      <c r="A51" s="1">
        <v>50</v>
      </c>
      <c r="B51" s="1" t="s">
        <v>104</v>
      </c>
      <c r="C51" s="1">
        <v>1530</v>
      </c>
      <c r="E51" s="360"/>
    </row>
    <row r="52" spans="1:5">
      <c r="A52" s="1">
        <v>51</v>
      </c>
      <c r="B52" s="1" t="s">
        <v>105</v>
      </c>
      <c r="C52" s="1">
        <v>1550</v>
      </c>
      <c r="E52" s="360"/>
    </row>
    <row r="53" spans="1:5">
      <c r="A53" s="1">
        <v>52</v>
      </c>
      <c r="B53" s="1" t="s">
        <v>72</v>
      </c>
      <c r="C53" s="1">
        <v>308</v>
      </c>
      <c r="E53" s="360" t="s">
        <v>496</v>
      </c>
    </row>
    <row r="54" spans="1:5">
      <c r="A54" s="1">
        <v>53</v>
      </c>
      <c r="B54" s="1" t="s">
        <v>71</v>
      </c>
      <c r="C54" s="1">
        <v>306</v>
      </c>
      <c r="E54" s="360" t="s">
        <v>494</v>
      </c>
    </row>
    <row r="55" spans="1:5">
      <c r="A55" s="1">
        <v>54</v>
      </c>
      <c r="B55" s="1" t="s">
        <v>66</v>
      </c>
      <c r="C55" s="1">
        <v>204</v>
      </c>
      <c r="E55" s="360" t="s">
        <v>491</v>
      </c>
    </row>
    <row r="56" spans="1:5">
      <c r="A56" s="1">
        <v>55</v>
      </c>
      <c r="B56" s="1" t="s">
        <v>132</v>
      </c>
      <c r="C56" s="1">
        <v>3001</v>
      </c>
      <c r="E56" s="360" t="s">
        <v>523</v>
      </c>
    </row>
    <row r="57" spans="1:5">
      <c r="A57" s="1">
        <v>56</v>
      </c>
      <c r="B57" s="1" t="s">
        <v>131</v>
      </c>
      <c r="C57" s="1">
        <v>3000</v>
      </c>
      <c r="E57" s="360" t="s">
        <v>522</v>
      </c>
    </row>
    <row r="58" spans="1:5">
      <c r="A58" s="1">
        <v>57</v>
      </c>
      <c r="B58" s="1" t="s">
        <v>69</v>
      </c>
      <c r="C58" s="1">
        <v>303</v>
      </c>
      <c r="E58" s="360" t="s">
        <v>494</v>
      </c>
    </row>
    <row r="59" spans="1:5">
      <c r="A59" s="1">
        <v>58</v>
      </c>
      <c r="B59" s="1" t="s">
        <v>70</v>
      </c>
      <c r="C59" s="1">
        <v>304</v>
      </c>
      <c r="E59" s="360" t="s">
        <v>495</v>
      </c>
    </row>
    <row r="60" spans="1:5">
      <c r="A60" s="1">
        <v>59</v>
      </c>
      <c r="B60" s="1" t="s">
        <v>580</v>
      </c>
      <c r="C60" s="1">
        <v>102</v>
      </c>
      <c r="E60" s="360" t="s">
        <v>499</v>
      </c>
    </row>
    <row r="61" spans="1:5">
      <c r="A61" s="1">
        <v>60</v>
      </c>
      <c r="B61" s="1" t="s">
        <v>98</v>
      </c>
      <c r="C61" s="1">
        <v>1000</v>
      </c>
      <c r="E61" s="360" t="s">
        <v>508</v>
      </c>
    </row>
    <row r="62" spans="1:5">
      <c r="A62" s="1">
        <v>61</v>
      </c>
      <c r="B62" s="1" t="s">
        <v>582</v>
      </c>
      <c r="C62" s="1">
        <v>610</v>
      </c>
      <c r="E62" s="360" t="s">
        <v>506</v>
      </c>
    </row>
    <row r="63" spans="1:5">
      <c r="A63" s="1">
        <v>62</v>
      </c>
      <c r="B63" s="1" t="s">
        <v>138</v>
      </c>
      <c r="C63" s="1">
        <v>3060</v>
      </c>
      <c r="E63" s="360" t="s">
        <v>549</v>
      </c>
    </row>
    <row r="64" spans="1:5">
      <c r="A64" s="1">
        <v>63</v>
      </c>
      <c r="B64" s="1" t="s">
        <v>121</v>
      </c>
      <c r="C64" s="1">
        <v>2200</v>
      </c>
      <c r="E64" s="360"/>
    </row>
    <row r="65" spans="1:5">
      <c r="A65" s="1">
        <v>64</v>
      </c>
      <c r="B65" s="1" t="s">
        <v>106</v>
      </c>
      <c r="C65" s="1">
        <v>1560</v>
      </c>
      <c r="E65" s="360"/>
    </row>
    <row r="66" spans="1:5">
      <c r="A66" s="1">
        <v>65</v>
      </c>
      <c r="B66" s="1" t="s">
        <v>125</v>
      </c>
      <c r="C66" s="1">
        <v>2600</v>
      </c>
      <c r="E66" s="360" t="s">
        <v>520</v>
      </c>
    </row>
    <row r="67" spans="1:5">
      <c r="A67" s="1">
        <v>66</v>
      </c>
      <c r="B67" s="1" t="s">
        <v>124</v>
      </c>
      <c r="C67" s="1">
        <v>2500</v>
      </c>
      <c r="E67" s="360" t="s">
        <v>519</v>
      </c>
    </row>
    <row r="68" spans="1:5">
      <c r="A68" s="1">
        <v>67</v>
      </c>
      <c r="B68" s="1" t="s">
        <v>115</v>
      </c>
      <c r="C68" s="1">
        <v>1590</v>
      </c>
      <c r="E68" s="360" t="s">
        <v>514</v>
      </c>
    </row>
    <row r="69" spans="1:5">
      <c r="A69" s="1">
        <v>68</v>
      </c>
      <c r="B69" s="1" t="s">
        <v>116</v>
      </c>
      <c r="C69" s="1">
        <v>1700</v>
      </c>
      <c r="E69" s="360"/>
    </row>
    <row r="70" spans="1:5">
      <c r="A70" s="1">
        <v>69</v>
      </c>
      <c r="B70" s="1" t="s">
        <v>100</v>
      </c>
      <c r="C70" s="1">
        <v>1300</v>
      </c>
      <c r="E70" s="360" t="s">
        <v>510</v>
      </c>
    </row>
    <row r="71" spans="1:5">
      <c r="A71" s="1">
        <v>70</v>
      </c>
      <c r="B71" s="1" t="s">
        <v>110</v>
      </c>
      <c r="C71" s="1">
        <v>1582</v>
      </c>
      <c r="E71" s="360" t="s">
        <v>525</v>
      </c>
    </row>
    <row r="72" spans="1:5">
      <c r="A72" s="1">
        <v>71</v>
      </c>
      <c r="B72" s="1" t="s">
        <v>583</v>
      </c>
      <c r="C72" s="1">
        <v>2650</v>
      </c>
      <c r="E72" s="360" t="s">
        <v>537</v>
      </c>
    </row>
    <row r="73" spans="1:5">
      <c r="A73" s="1">
        <v>72</v>
      </c>
      <c r="B73" s="1" t="s">
        <v>136</v>
      </c>
      <c r="C73" s="1">
        <v>3040</v>
      </c>
      <c r="E73" s="360" t="s">
        <v>548</v>
      </c>
    </row>
    <row r="74" spans="1:5">
      <c r="A74" s="1">
        <v>73</v>
      </c>
      <c r="B74" s="1" t="s">
        <v>88</v>
      </c>
      <c r="C74" s="1">
        <v>513</v>
      </c>
      <c r="E74" s="360" t="s">
        <v>550</v>
      </c>
    </row>
    <row r="75" spans="1:5">
      <c r="A75" s="1">
        <v>74</v>
      </c>
      <c r="B75" s="1" t="s">
        <v>130</v>
      </c>
      <c r="C75" s="1">
        <v>2950</v>
      </c>
      <c r="E75" s="360" t="s">
        <v>521</v>
      </c>
    </row>
    <row r="76" spans="1:5">
      <c r="A76" s="1">
        <v>75</v>
      </c>
      <c r="B76" s="1" t="s">
        <v>128</v>
      </c>
      <c r="C76" s="1">
        <v>2800</v>
      </c>
      <c r="E76" s="360" t="s">
        <v>540</v>
      </c>
    </row>
    <row r="77" spans="1:5">
      <c r="A77" s="1">
        <v>76</v>
      </c>
      <c r="B77" s="1" t="s">
        <v>67</v>
      </c>
      <c r="C77" s="1">
        <v>300</v>
      </c>
      <c r="E77" s="360" t="s">
        <v>492</v>
      </c>
    </row>
    <row r="78" spans="1:5">
      <c r="A78" s="1">
        <v>77</v>
      </c>
      <c r="B78" s="1" t="s">
        <v>80</v>
      </c>
      <c r="C78" s="1">
        <v>504</v>
      </c>
      <c r="E78" s="360" t="s">
        <v>533</v>
      </c>
    </row>
    <row r="79" spans="1:5">
      <c r="A79" s="1">
        <v>78</v>
      </c>
      <c r="B79" s="1" t="s">
        <v>114</v>
      </c>
      <c r="C79" s="1">
        <v>1586</v>
      </c>
      <c r="E79" s="360"/>
    </row>
    <row r="80" spans="1:5">
      <c r="A80" s="1">
        <v>79</v>
      </c>
      <c r="B80" s="1" t="s">
        <v>93</v>
      </c>
      <c r="C80" s="1">
        <v>608</v>
      </c>
      <c r="E80" s="360" t="s">
        <v>505</v>
      </c>
    </row>
    <row r="81" spans="1:5">
      <c r="A81" s="1">
        <v>80</v>
      </c>
      <c r="B81" s="1" t="s">
        <v>81</v>
      </c>
      <c r="C81" s="1">
        <v>505</v>
      </c>
      <c r="E81" s="360" t="s">
        <v>543</v>
      </c>
    </row>
    <row r="82" spans="1:5">
      <c r="A82" s="1">
        <v>81</v>
      </c>
      <c r="B82" s="1" t="s">
        <v>139</v>
      </c>
      <c r="C82" s="1">
        <v>3100</v>
      </c>
      <c r="E82" s="360"/>
    </row>
  </sheetData>
  <mergeCells count="1">
    <mergeCell ref="A1:C1"/>
  </mergeCells>
  <printOptions horizontalCentered="1"/>
  <pageMargins left="0.11811023622047245" right="0" top="0.74803149606299213" bottom="0.35433070866141736" header="0.31496062992125984" footer="0.1181102362204724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6C214-0B91-4AC6-8BF0-69BED74743F1}">
  <sheetPr codeName="Foglio2"/>
  <dimension ref="A1:C89"/>
  <sheetViews>
    <sheetView zoomScale="135" workbookViewId="0">
      <selection activeCell="DF20" sqref="DF19:DF20"/>
    </sheetView>
  </sheetViews>
  <sheetFormatPr defaultColWidth="8.85546875" defaultRowHeight="12.75"/>
  <cols>
    <col min="1" max="1" width="4.42578125" style="21" customWidth="1"/>
    <col min="2" max="2" width="76.42578125" style="14" customWidth="1"/>
    <col min="3" max="3" width="6.5703125" style="18" customWidth="1"/>
    <col min="4" max="16384" width="8.85546875" style="14"/>
  </cols>
  <sheetData>
    <row r="1" spans="1:3" ht="38.25">
      <c r="A1" s="19" t="s">
        <v>421</v>
      </c>
      <c r="B1" s="16" t="s">
        <v>390</v>
      </c>
      <c r="C1" s="16" t="s">
        <v>389</v>
      </c>
    </row>
    <row r="2" spans="1:3">
      <c r="A2" s="20">
        <v>1</v>
      </c>
      <c r="B2" s="17" t="s">
        <v>847</v>
      </c>
      <c r="C2" s="353">
        <v>0</v>
      </c>
    </row>
    <row r="3" spans="1:3">
      <c r="A3" s="20">
        <v>2</v>
      </c>
      <c r="B3" s="15" t="s">
        <v>858</v>
      </c>
      <c r="C3" s="353" t="s">
        <v>592</v>
      </c>
    </row>
    <row r="4" spans="1:3">
      <c r="A4" s="20">
        <v>3</v>
      </c>
      <c r="B4" s="15" t="s">
        <v>859</v>
      </c>
      <c r="C4" s="353" t="s">
        <v>593</v>
      </c>
    </row>
    <row r="5" spans="1:3">
      <c r="A5" s="20">
        <v>4</v>
      </c>
      <c r="B5" s="15" t="s">
        <v>391</v>
      </c>
      <c r="C5" s="353" t="s">
        <v>594</v>
      </c>
    </row>
    <row r="6" spans="1:3">
      <c r="A6" s="20">
        <v>5</v>
      </c>
      <c r="B6" s="15" t="s">
        <v>860</v>
      </c>
      <c r="C6" s="353" t="s">
        <v>595</v>
      </c>
    </row>
    <row r="7" spans="1:3">
      <c r="A7" s="20">
        <v>6</v>
      </c>
      <c r="B7" s="15" t="s">
        <v>861</v>
      </c>
      <c r="C7" s="353" t="s">
        <v>596</v>
      </c>
    </row>
    <row r="8" spans="1:3">
      <c r="A8" s="20">
        <v>7</v>
      </c>
      <c r="B8" s="15" t="s">
        <v>392</v>
      </c>
      <c r="C8" s="353" t="s">
        <v>597</v>
      </c>
    </row>
    <row r="9" spans="1:3">
      <c r="A9" s="20">
        <v>8</v>
      </c>
      <c r="B9" s="15" t="s">
        <v>862</v>
      </c>
      <c r="C9" s="353" t="s">
        <v>598</v>
      </c>
    </row>
    <row r="10" spans="1:3">
      <c r="A10" s="20">
        <v>9</v>
      </c>
      <c r="B10" s="15" t="s">
        <v>393</v>
      </c>
      <c r="C10" s="353" t="s">
        <v>599</v>
      </c>
    </row>
    <row r="11" spans="1:3">
      <c r="A11" s="20">
        <v>10</v>
      </c>
      <c r="B11" s="15" t="s">
        <v>863</v>
      </c>
      <c r="C11" s="353" t="s">
        <v>602</v>
      </c>
    </row>
    <row r="12" spans="1:3">
      <c r="A12" s="20">
        <v>11</v>
      </c>
      <c r="B12" s="15" t="s">
        <v>864</v>
      </c>
      <c r="C12" s="353" t="s">
        <v>603</v>
      </c>
    </row>
    <row r="13" spans="1:3">
      <c r="A13" s="20">
        <v>12</v>
      </c>
      <c r="B13" s="15" t="s">
        <v>865</v>
      </c>
      <c r="C13" s="353" t="s">
        <v>604</v>
      </c>
    </row>
    <row r="14" spans="1:3">
      <c r="A14" s="20">
        <v>13</v>
      </c>
      <c r="B14" s="15" t="s">
        <v>866</v>
      </c>
      <c r="C14" s="353" t="s">
        <v>605</v>
      </c>
    </row>
    <row r="15" spans="1:3">
      <c r="A15" s="20">
        <v>14</v>
      </c>
      <c r="B15" s="15" t="s">
        <v>867</v>
      </c>
      <c r="C15" s="353" t="s">
        <v>606</v>
      </c>
    </row>
    <row r="16" spans="1:3">
      <c r="A16" s="20">
        <v>15</v>
      </c>
      <c r="B16" s="15" t="s">
        <v>868</v>
      </c>
      <c r="C16" s="353" t="s">
        <v>607</v>
      </c>
    </row>
    <row r="17" spans="1:3" ht="25.5">
      <c r="A17" s="20">
        <v>16</v>
      </c>
      <c r="B17" s="15" t="s">
        <v>869</v>
      </c>
      <c r="C17" s="353" t="s">
        <v>608</v>
      </c>
    </row>
    <row r="18" spans="1:3">
      <c r="A18" s="20">
        <v>17</v>
      </c>
      <c r="B18" s="15" t="s">
        <v>394</v>
      </c>
      <c r="C18" s="353" t="s">
        <v>609</v>
      </c>
    </row>
    <row r="19" spans="1:3">
      <c r="A19" s="20">
        <v>18</v>
      </c>
      <c r="B19" s="15" t="s">
        <v>395</v>
      </c>
      <c r="C19" s="353" t="s">
        <v>610</v>
      </c>
    </row>
    <row r="20" spans="1:3">
      <c r="A20" s="20">
        <v>19</v>
      </c>
      <c r="B20" s="15" t="s">
        <v>396</v>
      </c>
      <c r="C20" s="353" t="s">
        <v>611</v>
      </c>
    </row>
    <row r="21" spans="1:3">
      <c r="A21" s="20">
        <v>20</v>
      </c>
      <c r="B21" s="15" t="s">
        <v>397</v>
      </c>
      <c r="C21" s="353" t="s">
        <v>612</v>
      </c>
    </row>
    <row r="22" spans="1:3">
      <c r="A22" s="20">
        <v>21</v>
      </c>
      <c r="B22" s="15" t="s">
        <v>398</v>
      </c>
      <c r="C22" s="353" t="s">
        <v>613</v>
      </c>
    </row>
    <row r="23" spans="1:3">
      <c r="A23" s="20">
        <v>22</v>
      </c>
      <c r="B23" s="15" t="s">
        <v>870</v>
      </c>
      <c r="C23" s="353" t="s">
        <v>614</v>
      </c>
    </row>
    <row r="24" spans="1:3">
      <c r="A24" s="20">
        <v>23</v>
      </c>
      <c r="B24" s="15" t="s">
        <v>399</v>
      </c>
      <c r="C24" s="353" t="s">
        <v>615</v>
      </c>
    </row>
    <row r="25" spans="1:3">
      <c r="A25" s="20">
        <v>24</v>
      </c>
      <c r="B25" s="15" t="s">
        <v>871</v>
      </c>
      <c r="C25" s="353" t="s">
        <v>616</v>
      </c>
    </row>
    <row r="26" spans="1:3">
      <c r="A26" s="20">
        <v>25</v>
      </c>
      <c r="B26" s="15" t="s">
        <v>872</v>
      </c>
      <c r="C26" s="353" t="s">
        <v>617</v>
      </c>
    </row>
    <row r="27" spans="1:3">
      <c r="A27" s="20">
        <v>26</v>
      </c>
      <c r="B27" s="15" t="s">
        <v>873</v>
      </c>
      <c r="C27" s="353" t="s">
        <v>618</v>
      </c>
    </row>
    <row r="28" spans="1:3">
      <c r="A28" s="20">
        <v>27</v>
      </c>
      <c r="B28" s="15" t="s">
        <v>874</v>
      </c>
      <c r="C28" s="353" t="s">
        <v>619</v>
      </c>
    </row>
    <row r="29" spans="1:3">
      <c r="A29" s="20">
        <v>28</v>
      </c>
      <c r="B29" s="15" t="s">
        <v>875</v>
      </c>
      <c r="C29" s="353" t="s">
        <v>620</v>
      </c>
    </row>
    <row r="30" spans="1:3">
      <c r="A30" s="20">
        <v>29</v>
      </c>
      <c r="B30" s="15" t="s">
        <v>400</v>
      </c>
      <c r="C30" s="353" t="s">
        <v>621</v>
      </c>
    </row>
    <row r="31" spans="1:3">
      <c r="A31" s="20">
        <v>30</v>
      </c>
      <c r="B31" s="15" t="s">
        <v>401</v>
      </c>
      <c r="C31" s="353" t="s">
        <v>622</v>
      </c>
    </row>
    <row r="32" spans="1:3">
      <c r="A32" s="20">
        <v>31</v>
      </c>
      <c r="B32" s="15" t="s">
        <v>402</v>
      </c>
      <c r="C32" s="353" t="s">
        <v>623</v>
      </c>
    </row>
    <row r="33" spans="1:3">
      <c r="A33" s="20">
        <v>32</v>
      </c>
      <c r="B33" s="15" t="s">
        <v>876</v>
      </c>
      <c r="C33" s="353" t="s">
        <v>624</v>
      </c>
    </row>
    <row r="34" spans="1:3">
      <c r="A34" s="20">
        <v>33</v>
      </c>
      <c r="B34" s="15" t="s">
        <v>877</v>
      </c>
      <c r="C34" s="353" t="s">
        <v>625</v>
      </c>
    </row>
    <row r="35" spans="1:3">
      <c r="A35" s="20">
        <v>34</v>
      </c>
      <c r="B35" s="15" t="s">
        <v>403</v>
      </c>
      <c r="C35" s="353" t="s">
        <v>626</v>
      </c>
    </row>
    <row r="36" spans="1:3">
      <c r="A36" s="20">
        <v>35</v>
      </c>
      <c r="B36" s="15" t="s">
        <v>404</v>
      </c>
      <c r="C36" s="353" t="s">
        <v>627</v>
      </c>
    </row>
    <row r="37" spans="1:3">
      <c r="A37" s="20">
        <v>36</v>
      </c>
      <c r="B37" s="15" t="s">
        <v>405</v>
      </c>
      <c r="C37" s="353" t="s">
        <v>628</v>
      </c>
    </row>
    <row r="38" spans="1:3">
      <c r="A38" s="20">
        <v>37</v>
      </c>
      <c r="B38" s="15" t="s">
        <v>878</v>
      </c>
      <c r="C38" s="353" t="s">
        <v>629</v>
      </c>
    </row>
    <row r="39" spans="1:3">
      <c r="A39" s="20">
        <v>38</v>
      </c>
      <c r="B39" s="15" t="s">
        <v>406</v>
      </c>
      <c r="C39" s="353" t="s">
        <v>630</v>
      </c>
    </row>
    <row r="40" spans="1:3">
      <c r="A40" s="20">
        <v>39</v>
      </c>
      <c r="B40" s="15" t="s">
        <v>879</v>
      </c>
      <c r="C40" s="353" t="s">
        <v>631</v>
      </c>
    </row>
    <row r="41" spans="1:3">
      <c r="A41" s="20">
        <v>40</v>
      </c>
      <c r="B41" s="15" t="s">
        <v>407</v>
      </c>
      <c r="C41" s="353" t="s">
        <v>632</v>
      </c>
    </row>
    <row r="42" spans="1:3">
      <c r="A42" s="20">
        <v>41</v>
      </c>
      <c r="B42" s="15" t="s">
        <v>408</v>
      </c>
      <c r="C42" s="353" t="s">
        <v>633</v>
      </c>
    </row>
    <row r="43" spans="1:3">
      <c r="A43" s="20">
        <v>42</v>
      </c>
      <c r="B43" s="15" t="s">
        <v>880</v>
      </c>
      <c r="C43" s="353" t="s">
        <v>634</v>
      </c>
    </row>
    <row r="44" spans="1:3">
      <c r="A44" s="20">
        <v>43</v>
      </c>
      <c r="B44" s="15" t="s">
        <v>881</v>
      </c>
      <c r="C44" s="353" t="s">
        <v>635</v>
      </c>
    </row>
    <row r="45" spans="1:3">
      <c r="A45" s="20">
        <v>44</v>
      </c>
      <c r="B45" s="15" t="s">
        <v>409</v>
      </c>
      <c r="C45" s="353" t="s">
        <v>636</v>
      </c>
    </row>
    <row r="46" spans="1:3">
      <c r="A46" s="20">
        <v>45</v>
      </c>
      <c r="B46" s="15" t="s">
        <v>882</v>
      </c>
      <c r="C46" s="353" t="s">
        <v>637</v>
      </c>
    </row>
    <row r="47" spans="1:3">
      <c r="A47" s="20">
        <v>46</v>
      </c>
      <c r="B47" s="15" t="s">
        <v>410</v>
      </c>
      <c r="C47" s="353" t="s">
        <v>638</v>
      </c>
    </row>
    <row r="48" spans="1:3">
      <c r="A48" s="20">
        <v>47</v>
      </c>
      <c r="B48" s="15" t="s">
        <v>883</v>
      </c>
      <c r="C48" s="353" t="s">
        <v>639</v>
      </c>
    </row>
    <row r="49" spans="1:3">
      <c r="A49" s="20">
        <v>48</v>
      </c>
      <c r="B49" s="15" t="s">
        <v>884</v>
      </c>
      <c r="C49" s="353" t="s">
        <v>640</v>
      </c>
    </row>
    <row r="50" spans="1:3">
      <c r="A50" s="20">
        <v>49</v>
      </c>
      <c r="B50" s="15" t="s">
        <v>885</v>
      </c>
      <c r="C50" s="353" t="s">
        <v>641</v>
      </c>
    </row>
    <row r="51" spans="1:3">
      <c r="A51" s="20">
        <v>50</v>
      </c>
      <c r="B51" s="15" t="s">
        <v>886</v>
      </c>
      <c r="C51" s="353" t="s">
        <v>642</v>
      </c>
    </row>
    <row r="52" spans="1:3">
      <c r="A52" s="20">
        <v>51</v>
      </c>
      <c r="B52" s="15" t="s">
        <v>411</v>
      </c>
      <c r="C52" s="353" t="s">
        <v>643</v>
      </c>
    </row>
    <row r="53" spans="1:3" ht="25.5">
      <c r="A53" s="20">
        <v>52</v>
      </c>
      <c r="B53" s="15" t="s">
        <v>887</v>
      </c>
      <c r="C53" s="353" t="s">
        <v>644</v>
      </c>
    </row>
    <row r="54" spans="1:3" ht="25.5">
      <c r="A54" s="20">
        <v>53</v>
      </c>
      <c r="B54" s="15" t="s">
        <v>888</v>
      </c>
      <c r="C54" s="353" t="s">
        <v>645</v>
      </c>
    </row>
    <row r="55" spans="1:3">
      <c r="A55" s="20">
        <v>54</v>
      </c>
      <c r="B55" s="15" t="s">
        <v>412</v>
      </c>
      <c r="C55" s="353" t="s">
        <v>646</v>
      </c>
    </row>
    <row r="56" spans="1:3">
      <c r="A56" s="20">
        <v>55</v>
      </c>
      <c r="B56" s="15" t="s">
        <v>889</v>
      </c>
      <c r="C56" s="353" t="s">
        <v>647</v>
      </c>
    </row>
    <row r="57" spans="1:3">
      <c r="A57" s="20">
        <v>56</v>
      </c>
      <c r="B57" s="15" t="s">
        <v>890</v>
      </c>
      <c r="C57" s="353" t="s">
        <v>648</v>
      </c>
    </row>
    <row r="58" spans="1:3">
      <c r="A58" s="20">
        <v>57</v>
      </c>
      <c r="B58" s="15" t="s">
        <v>891</v>
      </c>
      <c r="C58" s="353" t="s">
        <v>649</v>
      </c>
    </row>
    <row r="59" spans="1:3">
      <c r="A59" s="20">
        <v>58</v>
      </c>
      <c r="B59" s="15" t="s">
        <v>892</v>
      </c>
      <c r="C59" s="353" t="s">
        <v>650</v>
      </c>
    </row>
    <row r="60" spans="1:3">
      <c r="A60" s="20">
        <v>59</v>
      </c>
      <c r="B60" s="15" t="s">
        <v>413</v>
      </c>
      <c r="C60" s="353" t="s">
        <v>651</v>
      </c>
    </row>
    <row r="61" spans="1:3">
      <c r="A61" s="20">
        <v>60</v>
      </c>
      <c r="B61" s="15" t="s">
        <v>414</v>
      </c>
      <c r="C61" s="353" t="s">
        <v>652</v>
      </c>
    </row>
    <row r="62" spans="1:3">
      <c r="A62" s="20">
        <v>61</v>
      </c>
      <c r="B62" s="15" t="s">
        <v>893</v>
      </c>
      <c r="C62" s="353" t="s">
        <v>653</v>
      </c>
    </row>
    <row r="63" spans="1:3">
      <c r="A63" s="20">
        <v>62</v>
      </c>
      <c r="B63" s="15" t="s">
        <v>894</v>
      </c>
      <c r="C63" s="353" t="s">
        <v>654</v>
      </c>
    </row>
    <row r="64" spans="1:3">
      <c r="A64" s="20">
        <v>63</v>
      </c>
      <c r="B64" s="15" t="s">
        <v>895</v>
      </c>
      <c r="C64" s="353" t="s">
        <v>655</v>
      </c>
    </row>
    <row r="65" spans="1:3">
      <c r="A65" s="20">
        <v>64</v>
      </c>
      <c r="B65" s="15" t="s">
        <v>415</v>
      </c>
      <c r="C65" s="353" t="s">
        <v>656</v>
      </c>
    </row>
    <row r="66" spans="1:3">
      <c r="A66" s="20">
        <v>65</v>
      </c>
      <c r="B66" s="15" t="s">
        <v>896</v>
      </c>
      <c r="C66" s="353" t="s">
        <v>657</v>
      </c>
    </row>
    <row r="67" spans="1:3">
      <c r="A67" s="20">
        <v>66</v>
      </c>
      <c r="B67" s="15" t="s">
        <v>416</v>
      </c>
      <c r="C67" s="353" t="s">
        <v>658</v>
      </c>
    </row>
    <row r="68" spans="1:3">
      <c r="A68" s="20">
        <v>67</v>
      </c>
      <c r="B68" s="15" t="s">
        <v>417</v>
      </c>
      <c r="C68" s="353" t="s">
        <v>659</v>
      </c>
    </row>
    <row r="69" spans="1:3">
      <c r="A69" s="20">
        <v>68</v>
      </c>
      <c r="B69" s="15" t="s">
        <v>418</v>
      </c>
      <c r="C69" s="353" t="s">
        <v>660</v>
      </c>
    </row>
    <row r="70" spans="1:3">
      <c r="A70" s="20">
        <v>69</v>
      </c>
      <c r="B70" s="15" t="s">
        <v>897</v>
      </c>
      <c r="C70" s="353" t="s">
        <v>661</v>
      </c>
    </row>
    <row r="71" spans="1:3" ht="14.25" customHeight="1">
      <c r="A71" s="20">
        <v>70</v>
      </c>
      <c r="B71" s="15" t="s">
        <v>898</v>
      </c>
      <c r="C71" s="353" t="s">
        <v>662</v>
      </c>
    </row>
    <row r="72" spans="1:3">
      <c r="A72" s="20">
        <v>71</v>
      </c>
      <c r="B72" s="15" t="s">
        <v>899</v>
      </c>
      <c r="C72" s="353" t="s">
        <v>663</v>
      </c>
    </row>
    <row r="73" spans="1:3">
      <c r="A73" s="20">
        <v>72</v>
      </c>
      <c r="B73" s="15" t="s">
        <v>900</v>
      </c>
      <c r="C73" s="353" t="s">
        <v>664</v>
      </c>
    </row>
    <row r="74" spans="1:3" ht="25.5">
      <c r="A74" s="20">
        <v>73</v>
      </c>
      <c r="B74" s="15" t="s">
        <v>901</v>
      </c>
      <c r="C74" s="353" t="s">
        <v>665</v>
      </c>
    </row>
    <row r="75" spans="1:3">
      <c r="A75" s="20">
        <v>74</v>
      </c>
      <c r="B75" s="15" t="s">
        <v>419</v>
      </c>
      <c r="C75" s="353" t="s">
        <v>666</v>
      </c>
    </row>
    <row r="76" spans="1:3">
      <c r="A76" s="20">
        <v>75</v>
      </c>
      <c r="B76" s="15" t="s">
        <v>902</v>
      </c>
      <c r="C76" s="353" t="s">
        <v>667</v>
      </c>
    </row>
    <row r="77" spans="1:3">
      <c r="A77" s="20">
        <v>76</v>
      </c>
      <c r="B77" s="15" t="s">
        <v>903</v>
      </c>
      <c r="C77" s="353" t="s">
        <v>668</v>
      </c>
    </row>
    <row r="78" spans="1:3">
      <c r="A78" s="20">
        <v>77</v>
      </c>
      <c r="B78" s="15" t="s">
        <v>904</v>
      </c>
      <c r="C78" s="353" t="s">
        <v>669</v>
      </c>
    </row>
    <row r="79" spans="1:3">
      <c r="A79" s="20">
        <v>78</v>
      </c>
      <c r="B79" s="15" t="s">
        <v>905</v>
      </c>
      <c r="C79" s="353" t="s">
        <v>670</v>
      </c>
    </row>
    <row r="80" spans="1:3">
      <c r="A80" s="20">
        <v>79</v>
      </c>
      <c r="B80" s="15" t="s">
        <v>906</v>
      </c>
      <c r="C80" s="353" t="s">
        <v>671</v>
      </c>
    </row>
    <row r="81" spans="1:3">
      <c r="A81" s="20">
        <v>80</v>
      </c>
      <c r="B81" s="15" t="s">
        <v>907</v>
      </c>
      <c r="C81" s="353" t="s">
        <v>672</v>
      </c>
    </row>
    <row r="82" spans="1:3">
      <c r="A82" s="20">
        <v>81</v>
      </c>
      <c r="B82" s="15" t="s">
        <v>908</v>
      </c>
      <c r="C82" s="353" t="s">
        <v>673</v>
      </c>
    </row>
    <row r="83" spans="1:3">
      <c r="A83" s="20">
        <v>82</v>
      </c>
      <c r="B83" s="15" t="s">
        <v>909</v>
      </c>
      <c r="C83" s="353" t="s">
        <v>674</v>
      </c>
    </row>
    <row r="84" spans="1:3">
      <c r="A84" s="20">
        <v>83</v>
      </c>
      <c r="B84" s="15" t="s">
        <v>910</v>
      </c>
      <c r="C84" s="353" t="s">
        <v>675</v>
      </c>
    </row>
    <row r="85" spans="1:3" ht="25.5">
      <c r="A85" s="20">
        <v>84</v>
      </c>
      <c r="B85" s="15" t="s">
        <v>911</v>
      </c>
      <c r="C85" s="353" t="s">
        <v>676</v>
      </c>
    </row>
    <row r="86" spans="1:3">
      <c r="A86" s="20">
        <v>85</v>
      </c>
      <c r="B86" s="15" t="s">
        <v>912</v>
      </c>
      <c r="C86" s="353" t="s">
        <v>677</v>
      </c>
    </row>
    <row r="87" spans="1:3">
      <c r="A87" s="20">
        <v>86</v>
      </c>
      <c r="B87" s="15" t="s">
        <v>420</v>
      </c>
      <c r="C87" s="353" t="s">
        <v>678</v>
      </c>
    </row>
    <row r="88" spans="1:3" ht="25.5">
      <c r="A88" s="20">
        <v>87</v>
      </c>
      <c r="B88" s="15" t="s">
        <v>913</v>
      </c>
      <c r="C88" s="353" t="s">
        <v>679</v>
      </c>
    </row>
    <row r="89" spans="1:3">
      <c r="A89" s="20">
        <v>88</v>
      </c>
      <c r="B89" s="15" t="s">
        <v>914</v>
      </c>
      <c r="C89" s="353" t="s">
        <v>680</v>
      </c>
    </row>
  </sheetData>
  <phoneticPr fontId="5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41"/>
  <dimension ref="A1:K109"/>
  <sheetViews>
    <sheetView workbookViewId="0">
      <selection activeCell="A2" sqref="A2:A109"/>
    </sheetView>
  </sheetViews>
  <sheetFormatPr defaultColWidth="9.140625" defaultRowHeight="14.25"/>
  <cols>
    <col min="1" max="1" width="5.42578125" style="10" customWidth="1"/>
    <col min="2" max="2" width="23.85546875" style="10" bestFit="1" customWidth="1"/>
    <col min="3" max="3" width="6.42578125" style="10" customWidth="1"/>
    <col min="4" max="4" width="25.5703125" style="10" customWidth="1"/>
    <col min="5" max="5" width="23" style="10" customWidth="1"/>
    <col min="6" max="6" width="19.42578125" style="10" bestFit="1" customWidth="1"/>
    <col min="7" max="16384" width="9.140625" style="10"/>
  </cols>
  <sheetData>
    <row r="1" spans="1:6" s="7" customFormat="1" ht="26.45" customHeight="1">
      <c r="A1" s="3">
        <v>1</v>
      </c>
      <c r="B1" s="4" t="s">
        <v>140</v>
      </c>
      <c r="C1" s="4"/>
      <c r="D1" s="5" t="s">
        <v>141</v>
      </c>
      <c r="E1" s="5" t="s">
        <v>142</v>
      </c>
      <c r="F1" s="6"/>
    </row>
    <row r="2" spans="1:6" s="7" customFormat="1" ht="12.75">
      <c r="A2" s="8">
        <v>2</v>
      </c>
      <c r="B2" s="7" t="s">
        <v>176</v>
      </c>
      <c r="C2" s="7" t="s">
        <v>177</v>
      </c>
      <c r="D2" s="7" t="s">
        <v>178</v>
      </c>
      <c r="E2" s="9" t="s">
        <v>151</v>
      </c>
      <c r="F2" s="9" t="s">
        <v>151</v>
      </c>
    </row>
    <row r="3" spans="1:6" s="7" customFormat="1" ht="12.75">
      <c r="A3" s="8">
        <v>3</v>
      </c>
      <c r="B3" s="7" t="s">
        <v>143</v>
      </c>
      <c r="C3" s="7" t="s">
        <v>144</v>
      </c>
      <c r="D3" s="7" t="s">
        <v>145</v>
      </c>
      <c r="E3" s="9" t="s">
        <v>146</v>
      </c>
      <c r="F3" s="7" t="s">
        <v>147</v>
      </c>
    </row>
    <row r="4" spans="1:6" s="7" customFormat="1" ht="12.75">
      <c r="A4" s="8">
        <v>4</v>
      </c>
      <c r="B4" s="7" t="s">
        <v>148</v>
      </c>
      <c r="C4" s="7" t="s">
        <v>149</v>
      </c>
      <c r="D4" s="7" t="s">
        <v>150</v>
      </c>
      <c r="E4" s="9" t="s">
        <v>151</v>
      </c>
      <c r="F4" s="9" t="s">
        <v>151</v>
      </c>
    </row>
    <row r="5" spans="1:6" s="7" customFormat="1" ht="12.75">
      <c r="A5" s="8">
        <v>5</v>
      </c>
      <c r="B5" s="7" t="s">
        <v>152</v>
      </c>
      <c r="C5" s="7" t="s">
        <v>153</v>
      </c>
      <c r="D5" s="7" t="s">
        <v>154</v>
      </c>
      <c r="E5" s="9" t="s">
        <v>155</v>
      </c>
      <c r="F5" s="7" t="s">
        <v>147</v>
      </c>
    </row>
    <row r="6" spans="1:6" s="7" customFormat="1" ht="12.75">
      <c r="A6" s="8">
        <v>6</v>
      </c>
      <c r="B6" s="7" t="s">
        <v>156</v>
      </c>
      <c r="C6" s="7" t="s">
        <v>157</v>
      </c>
      <c r="D6" s="7" t="s">
        <v>158</v>
      </c>
      <c r="E6" s="9" t="s">
        <v>151</v>
      </c>
      <c r="F6" s="9" t="s">
        <v>151</v>
      </c>
    </row>
    <row r="7" spans="1:6" s="7" customFormat="1" ht="12.75">
      <c r="A7" s="8">
        <v>7</v>
      </c>
      <c r="B7" s="7" t="s">
        <v>159</v>
      </c>
      <c r="C7" s="7" t="s">
        <v>160</v>
      </c>
      <c r="D7" s="7" t="s">
        <v>154</v>
      </c>
      <c r="E7" s="9" t="s">
        <v>155</v>
      </c>
      <c r="F7" s="7" t="s">
        <v>147</v>
      </c>
    </row>
    <row r="8" spans="1:6" s="7" customFormat="1" ht="12.75">
      <c r="A8" s="8">
        <v>8</v>
      </c>
      <c r="B8" s="7" t="s">
        <v>161</v>
      </c>
      <c r="C8" s="7" t="s">
        <v>162</v>
      </c>
      <c r="D8" s="7" t="s">
        <v>163</v>
      </c>
      <c r="E8" s="9" t="s">
        <v>164</v>
      </c>
      <c r="F8" s="7" t="s">
        <v>147</v>
      </c>
    </row>
    <row r="9" spans="1:6" s="7" customFormat="1" ht="12.75">
      <c r="A9" s="8">
        <v>9</v>
      </c>
      <c r="B9" s="7" t="s">
        <v>165</v>
      </c>
      <c r="C9" s="7" t="s">
        <v>166</v>
      </c>
      <c r="D9" s="7" t="s">
        <v>167</v>
      </c>
      <c r="E9" s="9" t="s">
        <v>155</v>
      </c>
      <c r="F9" s="7" t="s">
        <v>147</v>
      </c>
    </row>
    <row r="10" spans="1:6" s="7" customFormat="1" ht="12.75">
      <c r="A10" s="8">
        <v>10</v>
      </c>
      <c r="B10" s="7" t="s">
        <v>168</v>
      </c>
      <c r="C10" s="7" t="s">
        <v>169</v>
      </c>
      <c r="D10" s="7" t="s">
        <v>150</v>
      </c>
      <c r="E10" s="9" t="s">
        <v>151</v>
      </c>
      <c r="F10" s="9" t="s">
        <v>151</v>
      </c>
    </row>
    <row r="11" spans="1:6" s="7" customFormat="1" ht="12.75">
      <c r="A11" s="8">
        <v>11</v>
      </c>
      <c r="B11" s="7" t="s">
        <v>170</v>
      </c>
      <c r="C11" s="7" t="s">
        <v>171</v>
      </c>
      <c r="D11" s="7" t="s">
        <v>172</v>
      </c>
      <c r="E11" s="9" t="s">
        <v>164</v>
      </c>
      <c r="F11" s="7" t="s">
        <v>147</v>
      </c>
    </row>
    <row r="12" spans="1:6" s="7" customFormat="1" ht="12.75">
      <c r="A12" s="8">
        <v>12</v>
      </c>
      <c r="B12" s="7" t="s">
        <v>173</v>
      </c>
      <c r="C12" s="7" t="s">
        <v>174</v>
      </c>
      <c r="D12" s="7" t="s">
        <v>175</v>
      </c>
      <c r="E12" s="9" t="s">
        <v>164</v>
      </c>
      <c r="F12" s="7" t="s">
        <v>147</v>
      </c>
    </row>
    <row r="13" spans="1:6" s="7" customFormat="1" ht="12.75">
      <c r="A13" s="8">
        <v>13</v>
      </c>
      <c r="B13" s="7" t="s">
        <v>176</v>
      </c>
      <c r="C13" s="7" t="s">
        <v>177</v>
      </c>
      <c r="D13" s="7" t="s">
        <v>178</v>
      </c>
      <c r="E13" s="9" t="s">
        <v>151</v>
      </c>
      <c r="F13" s="9" t="s">
        <v>151</v>
      </c>
    </row>
    <row r="14" spans="1:6" s="7" customFormat="1" ht="12.75">
      <c r="A14" s="8">
        <v>14</v>
      </c>
      <c r="B14" s="7" t="s">
        <v>179</v>
      </c>
      <c r="C14" s="7" t="s">
        <v>180</v>
      </c>
      <c r="D14" s="7" t="s">
        <v>150</v>
      </c>
      <c r="E14" s="9" t="s">
        <v>151</v>
      </c>
      <c r="F14" s="9" t="s">
        <v>151</v>
      </c>
    </row>
    <row r="15" spans="1:6" s="7" customFormat="1" ht="12.75">
      <c r="A15" s="8">
        <v>15</v>
      </c>
      <c r="B15" s="7" t="s">
        <v>181</v>
      </c>
      <c r="C15" s="7" t="s">
        <v>182</v>
      </c>
      <c r="D15" s="7" t="s">
        <v>183</v>
      </c>
      <c r="E15" s="9" t="s">
        <v>184</v>
      </c>
      <c r="F15" s="9" t="s">
        <v>184</v>
      </c>
    </row>
    <row r="16" spans="1:6" s="7" customFormat="1" ht="12.75">
      <c r="A16" s="8">
        <v>16</v>
      </c>
      <c r="B16" s="7" t="s">
        <v>185</v>
      </c>
      <c r="C16" s="7" t="s">
        <v>186</v>
      </c>
      <c r="D16" s="7" t="s">
        <v>172</v>
      </c>
      <c r="E16" s="9" t="s">
        <v>164</v>
      </c>
      <c r="F16" s="7" t="s">
        <v>147</v>
      </c>
    </row>
    <row r="17" spans="1:6" s="7" customFormat="1" ht="12.75">
      <c r="A17" s="8">
        <v>17</v>
      </c>
      <c r="B17" s="7" t="s">
        <v>187</v>
      </c>
      <c r="C17" s="7" t="s">
        <v>188</v>
      </c>
      <c r="D17" s="7" t="s">
        <v>189</v>
      </c>
      <c r="E17" s="9" t="s">
        <v>184</v>
      </c>
      <c r="F17" s="9" t="s">
        <v>184</v>
      </c>
    </row>
    <row r="18" spans="1:6" s="7" customFormat="1" ht="12.75">
      <c r="A18" s="8">
        <v>18</v>
      </c>
      <c r="B18" s="7" t="s">
        <v>190</v>
      </c>
      <c r="C18" s="7" t="s">
        <v>191</v>
      </c>
      <c r="D18" s="7" t="s">
        <v>175</v>
      </c>
      <c r="E18" s="9" t="s">
        <v>164</v>
      </c>
      <c r="F18" s="7" t="s">
        <v>147</v>
      </c>
    </row>
    <row r="19" spans="1:6" s="7" customFormat="1" ht="12.75">
      <c r="A19" s="8">
        <v>19</v>
      </c>
      <c r="B19" s="7" t="s">
        <v>192</v>
      </c>
      <c r="C19" s="7" t="s">
        <v>193</v>
      </c>
      <c r="D19" s="7" t="s">
        <v>178</v>
      </c>
      <c r="E19" s="9" t="s">
        <v>151</v>
      </c>
      <c r="F19" s="9" t="s">
        <v>151</v>
      </c>
    </row>
    <row r="20" spans="1:6" s="7" customFormat="1" ht="12.75">
      <c r="A20" s="8">
        <v>20</v>
      </c>
      <c r="B20" s="7" t="s">
        <v>194</v>
      </c>
      <c r="C20" s="7" t="s">
        <v>195</v>
      </c>
      <c r="D20" s="7" t="s">
        <v>175</v>
      </c>
      <c r="E20" s="9" t="s">
        <v>164</v>
      </c>
      <c r="F20" s="7" t="s">
        <v>147</v>
      </c>
    </row>
    <row r="21" spans="1:6" s="7" customFormat="1" ht="12.75">
      <c r="A21" s="8">
        <v>21</v>
      </c>
      <c r="B21" s="7" t="s">
        <v>196</v>
      </c>
      <c r="C21" s="7" t="s">
        <v>197</v>
      </c>
      <c r="D21" s="7" t="s">
        <v>198</v>
      </c>
      <c r="E21" s="9" t="s">
        <v>184</v>
      </c>
      <c r="F21" s="9" t="s">
        <v>184</v>
      </c>
    </row>
    <row r="22" spans="1:6" s="7" customFormat="1" ht="12.75">
      <c r="A22" s="8">
        <v>22</v>
      </c>
      <c r="B22" s="7" t="s">
        <v>199</v>
      </c>
      <c r="C22" s="7" t="s">
        <v>200</v>
      </c>
      <c r="D22" s="7" t="s">
        <v>201</v>
      </c>
      <c r="E22" s="9" t="s">
        <v>146</v>
      </c>
      <c r="F22" s="7" t="s">
        <v>147</v>
      </c>
    </row>
    <row r="23" spans="1:6" s="7" customFormat="1" ht="12.75">
      <c r="A23" s="8">
        <v>23</v>
      </c>
      <c r="B23" s="7" t="s">
        <v>202</v>
      </c>
      <c r="C23" s="7" t="s">
        <v>203</v>
      </c>
      <c r="D23" s="7" t="s">
        <v>204</v>
      </c>
      <c r="E23" s="9" t="s">
        <v>164</v>
      </c>
      <c r="F23" s="7" t="s">
        <v>147</v>
      </c>
    </row>
    <row r="24" spans="1:6" s="7" customFormat="1" ht="12.75">
      <c r="A24" s="8">
        <v>24</v>
      </c>
      <c r="B24" s="7" t="s">
        <v>205</v>
      </c>
      <c r="C24" s="7" t="s">
        <v>206</v>
      </c>
      <c r="D24" s="7" t="s">
        <v>172</v>
      </c>
      <c r="E24" s="9" t="s">
        <v>164</v>
      </c>
      <c r="F24" s="7" t="s">
        <v>147</v>
      </c>
    </row>
    <row r="25" spans="1:6" s="7" customFormat="1" ht="12.75">
      <c r="A25" s="8">
        <v>25</v>
      </c>
      <c r="B25" s="7" t="s">
        <v>207</v>
      </c>
      <c r="C25" s="7" t="s">
        <v>208</v>
      </c>
      <c r="D25" s="7" t="s">
        <v>163</v>
      </c>
      <c r="E25" s="9" t="s">
        <v>164</v>
      </c>
      <c r="F25" s="7" t="s">
        <v>147</v>
      </c>
    </row>
    <row r="26" spans="1:6" s="7" customFormat="1" ht="12.75">
      <c r="A26" s="8">
        <v>26</v>
      </c>
      <c r="B26" s="7" t="s">
        <v>209</v>
      </c>
      <c r="C26" s="7" t="s">
        <v>210</v>
      </c>
      <c r="D26" s="7" t="s">
        <v>145</v>
      </c>
      <c r="E26" s="9" t="s">
        <v>146</v>
      </c>
      <c r="F26" s="7" t="s">
        <v>147</v>
      </c>
    </row>
    <row r="27" spans="1:6" s="7" customFormat="1" ht="12.75">
      <c r="A27" s="8">
        <v>27</v>
      </c>
      <c r="B27" s="7" t="s">
        <v>211</v>
      </c>
      <c r="C27" s="7" t="s">
        <v>212</v>
      </c>
      <c r="D27" s="7" t="s">
        <v>150</v>
      </c>
      <c r="E27" s="9" t="s">
        <v>151</v>
      </c>
      <c r="F27" s="9" t="s">
        <v>151</v>
      </c>
    </row>
    <row r="28" spans="1:6" s="7" customFormat="1" ht="12.75">
      <c r="A28" s="8">
        <v>28</v>
      </c>
      <c r="B28" s="7" t="s">
        <v>213</v>
      </c>
      <c r="C28" s="7" t="s">
        <v>214</v>
      </c>
      <c r="D28" s="7" t="s">
        <v>178</v>
      </c>
      <c r="E28" s="9" t="s">
        <v>151</v>
      </c>
      <c r="F28" s="9" t="s">
        <v>151</v>
      </c>
    </row>
    <row r="29" spans="1:6" s="7" customFormat="1" ht="12.75">
      <c r="A29" s="8">
        <v>29</v>
      </c>
      <c r="B29" s="7" t="s">
        <v>215</v>
      </c>
      <c r="C29" s="7" t="s">
        <v>216</v>
      </c>
      <c r="D29" s="7" t="s">
        <v>178</v>
      </c>
      <c r="E29" s="9" t="s">
        <v>151</v>
      </c>
      <c r="F29" s="9" t="s">
        <v>151</v>
      </c>
    </row>
    <row r="30" spans="1:6" s="7" customFormat="1" ht="12.75">
      <c r="A30" s="8">
        <v>30</v>
      </c>
      <c r="B30" s="7" t="s">
        <v>217</v>
      </c>
      <c r="C30" s="7" t="s">
        <v>218</v>
      </c>
      <c r="D30" s="7" t="s">
        <v>219</v>
      </c>
      <c r="E30" s="9" t="s">
        <v>164</v>
      </c>
      <c r="F30" s="7" t="s">
        <v>147</v>
      </c>
    </row>
    <row r="31" spans="1:6" s="7" customFormat="1" ht="12.75">
      <c r="A31" s="8">
        <v>31</v>
      </c>
      <c r="B31" s="7" t="s">
        <v>220</v>
      </c>
      <c r="C31" s="7" t="s">
        <v>221</v>
      </c>
      <c r="D31" s="7" t="s">
        <v>145</v>
      </c>
      <c r="E31" s="9" t="s">
        <v>146</v>
      </c>
      <c r="F31" s="7" t="s">
        <v>147</v>
      </c>
    </row>
    <row r="32" spans="1:6" s="7" customFormat="1" ht="12.75">
      <c r="A32" s="8">
        <v>32</v>
      </c>
      <c r="B32" s="7" t="s">
        <v>222</v>
      </c>
      <c r="C32" s="7" t="s">
        <v>223</v>
      </c>
      <c r="D32" s="7" t="s">
        <v>219</v>
      </c>
      <c r="E32" s="9" t="s">
        <v>164</v>
      </c>
      <c r="F32" s="7" t="s">
        <v>147</v>
      </c>
    </row>
    <row r="33" spans="1:6" s="7" customFormat="1" ht="12.75">
      <c r="A33" s="8">
        <v>33</v>
      </c>
      <c r="B33" s="7" t="s">
        <v>224</v>
      </c>
      <c r="C33" s="7" t="s">
        <v>225</v>
      </c>
      <c r="D33" s="7" t="s">
        <v>145</v>
      </c>
      <c r="E33" s="9" t="s">
        <v>146</v>
      </c>
      <c r="F33" s="7" t="s">
        <v>147</v>
      </c>
    </row>
    <row r="34" spans="1:6" s="7" customFormat="1" ht="12.75">
      <c r="A34" s="8">
        <v>34</v>
      </c>
      <c r="B34" s="7" t="s">
        <v>226</v>
      </c>
      <c r="C34" s="7" t="s">
        <v>227</v>
      </c>
      <c r="D34" s="7" t="s">
        <v>189</v>
      </c>
      <c r="E34" s="9" t="s">
        <v>184</v>
      </c>
      <c r="F34" s="9" t="s">
        <v>184</v>
      </c>
    </row>
    <row r="35" spans="1:6" s="7" customFormat="1" ht="12.75">
      <c r="A35" s="8">
        <v>35</v>
      </c>
      <c r="B35" s="7" t="s">
        <v>228</v>
      </c>
      <c r="C35" s="7" t="s">
        <v>229</v>
      </c>
      <c r="D35" s="7" t="s">
        <v>189</v>
      </c>
      <c r="E35" s="9" t="s">
        <v>184</v>
      </c>
      <c r="F35" s="9" t="s">
        <v>184</v>
      </c>
    </row>
    <row r="36" spans="1:6" s="7" customFormat="1" ht="12.75">
      <c r="A36" s="8">
        <v>36</v>
      </c>
      <c r="B36" s="7" t="s">
        <v>230</v>
      </c>
      <c r="C36" s="7" t="s">
        <v>231</v>
      </c>
      <c r="D36" s="7" t="s">
        <v>175</v>
      </c>
      <c r="E36" s="9" t="s">
        <v>164</v>
      </c>
      <c r="F36" s="7" t="s">
        <v>147</v>
      </c>
    </row>
    <row r="37" spans="1:6" s="7" customFormat="1" ht="12.75">
      <c r="A37" s="8">
        <v>37</v>
      </c>
      <c r="B37" s="7" t="s">
        <v>232</v>
      </c>
      <c r="C37" s="7" t="s">
        <v>233</v>
      </c>
      <c r="D37" s="7" t="s">
        <v>167</v>
      </c>
      <c r="E37" s="9" t="s">
        <v>155</v>
      </c>
      <c r="F37" s="7" t="s">
        <v>147</v>
      </c>
    </row>
    <row r="38" spans="1:6" s="7" customFormat="1" ht="12.75">
      <c r="A38" s="8">
        <v>38</v>
      </c>
      <c r="B38" s="7" t="s">
        <v>234</v>
      </c>
      <c r="C38" s="7" t="s">
        <v>235</v>
      </c>
      <c r="D38" s="7" t="s">
        <v>154</v>
      </c>
      <c r="E38" s="9" t="s">
        <v>155</v>
      </c>
      <c r="F38" s="7" t="s">
        <v>147</v>
      </c>
    </row>
    <row r="39" spans="1:6" s="7" customFormat="1" ht="12.75">
      <c r="A39" s="8">
        <v>39</v>
      </c>
      <c r="B39" s="7" t="s">
        <v>236</v>
      </c>
      <c r="C39" s="7" t="s">
        <v>237</v>
      </c>
      <c r="D39" s="7" t="s">
        <v>238</v>
      </c>
      <c r="E39" s="9" t="s">
        <v>155</v>
      </c>
      <c r="F39" s="7" t="s">
        <v>147</v>
      </c>
    </row>
    <row r="40" spans="1:6" s="7" customFormat="1" ht="12.75">
      <c r="A40" s="8">
        <v>40</v>
      </c>
      <c r="B40" s="7" t="s">
        <v>239</v>
      </c>
      <c r="C40" s="7" t="s">
        <v>240</v>
      </c>
      <c r="D40" s="7" t="s">
        <v>241</v>
      </c>
      <c r="E40" s="9" t="s">
        <v>151</v>
      </c>
      <c r="F40" s="9" t="s">
        <v>151</v>
      </c>
    </row>
    <row r="41" spans="1:6" s="7" customFormat="1" ht="12.75">
      <c r="A41" s="8">
        <v>41</v>
      </c>
      <c r="B41" s="7" t="s">
        <v>242</v>
      </c>
      <c r="C41" s="7" t="s">
        <v>243</v>
      </c>
      <c r="D41" s="7" t="s">
        <v>244</v>
      </c>
      <c r="E41" s="9" t="s">
        <v>184</v>
      </c>
      <c r="F41" s="9" t="s">
        <v>184</v>
      </c>
    </row>
    <row r="42" spans="1:6" s="7" customFormat="1" ht="12.75">
      <c r="A42" s="8">
        <v>42</v>
      </c>
      <c r="B42" s="7" t="s">
        <v>245</v>
      </c>
      <c r="C42" s="7" t="s">
        <v>246</v>
      </c>
      <c r="D42" s="7" t="s">
        <v>167</v>
      </c>
      <c r="E42" s="9" t="s">
        <v>155</v>
      </c>
      <c r="F42" s="7" t="s">
        <v>147</v>
      </c>
    </row>
    <row r="43" spans="1:6" s="7" customFormat="1" ht="12.75">
      <c r="A43" s="8">
        <v>43</v>
      </c>
      <c r="B43" s="7" t="s">
        <v>247</v>
      </c>
      <c r="C43" s="7" t="s">
        <v>248</v>
      </c>
      <c r="D43" s="7" t="s">
        <v>241</v>
      </c>
      <c r="E43" s="9" t="s">
        <v>151</v>
      </c>
      <c r="F43" s="9" t="s">
        <v>151</v>
      </c>
    </row>
    <row r="44" spans="1:6" s="7" customFormat="1" ht="12.75">
      <c r="A44" s="8">
        <v>44</v>
      </c>
      <c r="B44" s="7" t="s">
        <v>249</v>
      </c>
      <c r="C44" s="7" t="s">
        <v>250</v>
      </c>
      <c r="D44" s="7" t="s">
        <v>204</v>
      </c>
      <c r="E44" s="9" t="s">
        <v>164</v>
      </c>
      <c r="F44" s="7" t="s">
        <v>147</v>
      </c>
    </row>
    <row r="45" spans="1:6" s="7" customFormat="1" ht="12.75">
      <c r="A45" s="8">
        <v>45</v>
      </c>
      <c r="B45" s="7" t="s">
        <v>251</v>
      </c>
      <c r="C45" s="7" t="s">
        <v>252</v>
      </c>
      <c r="D45" s="7" t="s">
        <v>219</v>
      </c>
      <c r="E45" s="9" t="s">
        <v>164</v>
      </c>
      <c r="F45" s="7" t="s">
        <v>147</v>
      </c>
    </row>
    <row r="46" spans="1:6" s="7" customFormat="1" ht="12.75">
      <c r="A46" s="8">
        <v>46</v>
      </c>
      <c r="B46" s="7" t="s">
        <v>253</v>
      </c>
      <c r="C46" s="7" t="s">
        <v>254</v>
      </c>
      <c r="D46" s="7" t="s">
        <v>178</v>
      </c>
      <c r="E46" s="9" t="s">
        <v>151</v>
      </c>
      <c r="F46" s="9" t="s">
        <v>151</v>
      </c>
    </row>
    <row r="47" spans="1:6" s="7" customFormat="1" ht="12.75">
      <c r="A47" s="8">
        <v>47</v>
      </c>
      <c r="B47" s="7" t="s">
        <v>255</v>
      </c>
      <c r="C47" s="7" t="s">
        <v>256</v>
      </c>
      <c r="D47" s="7" t="s">
        <v>175</v>
      </c>
      <c r="E47" s="9" t="s">
        <v>164</v>
      </c>
      <c r="F47" s="7" t="s">
        <v>147</v>
      </c>
    </row>
    <row r="48" spans="1:6" s="7" customFormat="1" ht="12.75">
      <c r="A48" s="8">
        <v>48</v>
      </c>
      <c r="B48" s="7" t="s">
        <v>257</v>
      </c>
      <c r="C48" s="7" t="s">
        <v>258</v>
      </c>
      <c r="D48" s="7" t="s">
        <v>167</v>
      </c>
      <c r="E48" s="9" t="s">
        <v>155</v>
      </c>
      <c r="F48" s="7" t="s">
        <v>147</v>
      </c>
    </row>
    <row r="49" spans="1:11" s="7" customFormat="1" ht="12.75">
      <c r="A49" s="8">
        <v>49</v>
      </c>
      <c r="B49" s="7" t="s">
        <v>259</v>
      </c>
      <c r="C49" s="7" t="s">
        <v>260</v>
      </c>
      <c r="D49" s="7" t="s">
        <v>178</v>
      </c>
      <c r="E49" s="9" t="s">
        <v>151</v>
      </c>
      <c r="F49" s="9" t="s">
        <v>151</v>
      </c>
    </row>
    <row r="50" spans="1:11" s="7" customFormat="1" ht="12.75">
      <c r="A50" s="8">
        <v>50</v>
      </c>
      <c r="B50" s="7" t="s">
        <v>261</v>
      </c>
      <c r="C50" s="7" t="s">
        <v>262</v>
      </c>
      <c r="D50" s="7" t="s">
        <v>238</v>
      </c>
      <c r="E50" s="9" t="s">
        <v>155</v>
      </c>
      <c r="F50" s="7" t="s">
        <v>147</v>
      </c>
    </row>
    <row r="51" spans="1:11" s="7" customFormat="1" ht="12.75">
      <c r="A51" s="8">
        <v>51</v>
      </c>
      <c r="B51" s="7" t="s">
        <v>263</v>
      </c>
      <c r="C51" s="7" t="s">
        <v>264</v>
      </c>
      <c r="D51" s="7" t="s">
        <v>167</v>
      </c>
      <c r="E51" s="9" t="s">
        <v>155</v>
      </c>
      <c r="F51" s="7" t="s">
        <v>147</v>
      </c>
    </row>
    <row r="52" spans="1:11" s="7" customFormat="1" ht="12.75">
      <c r="A52" s="8">
        <v>52</v>
      </c>
      <c r="B52" s="7" t="s">
        <v>265</v>
      </c>
      <c r="C52" s="7" t="s">
        <v>266</v>
      </c>
      <c r="D52" s="7" t="s">
        <v>178</v>
      </c>
      <c r="E52" s="9" t="s">
        <v>151</v>
      </c>
      <c r="F52" s="9" t="s">
        <v>151</v>
      </c>
    </row>
    <row r="53" spans="1:11" s="7" customFormat="1" ht="12.75">
      <c r="A53" s="8">
        <v>53</v>
      </c>
      <c r="B53" s="7" t="s">
        <v>267</v>
      </c>
      <c r="C53" s="7" t="s">
        <v>268</v>
      </c>
      <c r="D53" s="7" t="s">
        <v>154</v>
      </c>
      <c r="E53" s="9" t="s">
        <v>155</v>
      </c>
      <c r="F53" s="7" t="s">
        <v>147</v>
      </c>
    </row>
    <row r="54" spans="1:11" s="7" customFormat="1" ht="12.75">
      <c r="A54" s="8">
        <v>54</v>
      </c>
      <c r="B54" s="7" t="s">
        <v>269</v>
      </c>
      <c r="C54" s="7" t="s">
        <v>270</v>
      </c>
      <c r="D54" s="7" t="s">
        <v>145</v>
      </c>
      <c r="E54" s="9" t="s">
        <v>146</v>
      </c>
      <c r="F54" s="7" t="s">
        <v>147</v>
      </c>
    </row>
    <row r="55" spans="1:11" s="7" customFormat="1" ht="12.75">
      <c r="A55" s="8">
        <v>55</v>
      </c>
      <c r="B55" s="7" t="s">
        <v>271</v>
      </c>
      <c r="C55" s="7" t="s">
        <v>272</v>
      </c>
      <c r="D55" s="7" t="s">
        <v>178</v>
      </c>
      <c r="E55" s="9" t="s">
        <v>151</v>
      </c>
      <c r="F55" s="9" t="s">
        <v>151</v>
      </c>
    </row>
    <row r="56" spans="1:11" s="7" customFormat="1" ht="12.75">
      <c r="A56" s="8">
        <v>56</v>
      </c>
      <c r="B56" s="7" t="s">
        <v>273</v>
      </c>
      <c r="C56" s="7" t="s">
        <v>274</v>
      </c>
      <c r="D56" s="7" t="s">
        <v>178</v>
      </c>
      <c r="E56" s="9" t="s">
        <v>151</v>
      </c>
      <c r="F56" s="9" t="s">
        <v>151</v>
      </c>
    </row>
    <row r="57" spans="1:11" s="7" customFormat="1" ht="12.75">
      <c r="A57" s="8">
        <v>57</v>
      </c>
      <c r="B57" s="7" t="s">
        <v>275</v>
      </c>
      <c r="C57" s="7" t="s">
        <v>276</v>
      </c>
      <c r="D57" s="7" t="s">
        <v>189</v>
      </c>
      <c r="E57" s="9" t="s">
        <v>184</v>
      </c>
      <c r="F57" s="9" t="s">
        <v>184</v>
      </c>
    </row>
    <row r="58" spans="1:11" s="7" customFormat="1" ht="12.75">
      <c r="A58" s="8">
        <v>58</v>
      </c>
      <c r="B58" s="7" t="s">
        <v>277</v>
      </c>
      <c r="C58" s="7" t="s">
        <v>278</v>
      </c>
      <c r="D58" s="7" t="s">
        <v>167</v>
      </c>
      <c r="E58" s="9" t="s">
        <v>155</v>
      </c>
      <c r="F58" s="7" t="s">
        <v>147</v>
      </c>
    </row>
    <row r="59" spans="1:11" s="7" customFormat="1" ht="12.75">
      <c r="A59" s="8">
        <v>59</v>
      </c>
      <c r="B59" s="7" t="s">
        <v>279</v>
      </c>
      <c r="C59" s="7" t="s">
        <v>280</v>
      </c>
      <c r="D59" s="7" t="s">
        <v>315</v>
      </c>
      <c r="E59" s="9" t="s">
        <v>164</v>
      </c>
      <c r="F59" s="7" t="s">
        <v>147</v>
      </c>
      <c r="G59" s="9"/>
      <c r="I59" s="9"/>
      <c r="K59" s="9"/>
    </row>
    <row r="60" spans="1:11" s="7" customFormat="1" ht="12.75">
      <c r="A60" s="8">
        <v>60</v>
      </c>
      <c r="B60" s="7" t="s">
        <v>281</v>
      </c>
      <c r="C60" s="7" t="s">
        <v>282</v>
      </c>
      <c r="D60" s="7" t="s">
        <v>172</v>
      </c>
      <c r="E60" s="9" t="s">
        <v>164</v>
      </c>
      <c r="F60" s="7" t="s">
        <v>147</v>
      </c>
    </row>
    <row r="61" spans="1:11" s="7" customFormat="1" ht="12.75">
      <c r="A61" s="8">
        <v>61</v>
      </c>
      <c r="B61" s="7" t="s">
        <v>283</v>
      </c>
      <c r="C61" s="7" t="s">
        <v>61</v>
      </c>
      <c r="D61" s="7" t="s">
        <v>150</v>
      </c>
      <c r="E61" s="9" t="s">
        <v>151</v>
      </c>
      <c r="F61" s="9" t="s">
        <v>151</v>
      </c>
    </row>
    <row r="62" spans="1:11" s="7" customFormat="1" ht="12.75">
      <c r="A62" s="8">
        <v>62</v>
      </c>
      <c r="B62" s="7" t="s">
        <v>284</v>
      </c>
      <c r="C62" s="7" t="s">
        <v>285</v>
      </c>
      <c r="D62" s="7" t="s">
        <v>201</v>
      </c>
      <c r="E62" s="9" t="s">
        <v>146</v>
      </c>
      <c r="F62" s="7" t="s">
        <v>147</v>
      </c>
    </row>
    <row r="63" spans="1:11" s="7" customFormat="1" ht="12.75">
      <c r="A63" s="8">
        <v>63</v>
      </c>
      <c r="B63" s="7" t="s">
        <v>286</v>
      </c>
      <c r="C63" s="7" t="s">
        <v>287</v>
      </c>
      <c r="D63" s="7" t="s">
        <v>201</v>
      </c>
      <c r="E63" s="9" t="s">
        <v>146</v>
      </c>
      <c r="F63" s="7" t="s">
        <v>147</v>
      </c>
    </row>
    <row r="64" spans="1:11" s="7" customFormat="1" ht="12.75">
      <c r="A64" s="8">
        <v>64</v>
      </c>
      <c r="B64" s="7" t="s">
        <v>288</v>
      </c>
      <c r="C64" s="7" t="s">
        <v>289</v>
      </c>
      <c r="D64" s="7" t="s">
        <v>145</v>
      </c>
      <c r="E64" s="9" t="s">
        <v>146</v>
      </c>
      <c r="F64" s="7" t="s">
        <v>147</v>
      </c>
    </row>
    <row r="65" spans="1:6" s="7" customFormat="1" ht="12.75">
      <c r="A65" s="8">
        <v>65</v>
      </c>
      <c r="B65" s="7" t="s">
        <v>290</v>
      </c>
      <c r="C65" s="7" t="s">
        <v>291</v>
      </c>
      <c r="D65" s="7" t="s">
        <v>189</v>
      </c>
      <c r="E65" s="9" t="s">
        <v>184</v>
      </c>
      <c r="F65" s="9" t="s">
        <v>184</v>
      </c>
    </row>
    <row r="66" spans="1:6" s="7" customFormat="1" ht="12.75">
      <c r="A66" s="8">
        <v>66</v>
      </c>
      <c r="B66" s="7" t="s">
        <v>292</v>
      </c>
      <c r="C66" s="7" t="s">
        <v>293</v>
      </c>
      <c r="D66" s="7" t="s">
        <v>183</v>
      </c>
      <c r="E66" s="9" t="s">
        <v>184</v>
      </c>
      <c r="F66" s="9" t="s">
        <v>184</v>
      </c>
    </row>
    <row r="67" spans="1:6" s="7" customFormat="1" ht="12.75">
      <c r="A67" s="8">
        <v>67</v>
      </c>
      <c r="B67" s="7" t="s">
        <v>294</v>
      </c>
      <c r="C67" s="7" t="s">
        <v>295</v>
      </c>
      <c r="D67" s="7" t="s">
        <v>163</v>
      </c>
      <c r="E67" s="9" t="s">
        <v>164</v>
      </c>
      <c r="F67" s="7" t="s">
        <v>147</v>
      </c>
    </row>
    <row r="68" spans="1:6" s="7" customFormat="1" ht="12.75">
      <c r="A68" s="8">
        <v>68</v>
      </c>
      <c r="B68" s="7" t="s">
        <v>296</v>
      </c>
      <c r="C68" s="7" t="s">
        <v>297</v>
      </c>
      <c r="D68" s="7" t="s">
        <v>298</v>
      </c>
      <c r="E68" s="9" t="s">
        <v>155</v>
      </c>
      <c r="F68" s="7" t="s">
        <v>147</v>
      </c>
    </row>
    <row r="69" spans="1:6" s="7" customFormat="1" ht="12.75">
      <c r="A69" s="8">
        <v>69</v>
      </c>
      <c r="B69" s="7" t="s">
        <v>299</v>
      </c>
      <c r="C69" s="7" t="s">
        <v>300</v>
      </c>
      <c r="D69" s="7" t="s">
        <v>167</v>
      </c>
      <c r="E69" s="9" t="s">
        <v>155</v>
      </c>
      <c r="F69" s="7" t="s">
        <v>147</v>
      </c>
    </row>
    <row r="70" spans="1:6" s="7" customFormat="1" ht="12.75">
      <c r="A70" s="8">
        <v>70</v>
      </c>
      <c r="B70" s="7" t="s">
        <v>301</v>
      </c>
      <c r="C70" s="7" t="s">
        <v>302</v>
      </c>
      <c r="D70" s="7" t="s">
        <v>244</v>
      </c>
      <c r="E70" s="9" t="s">
        <v>184</v>
      </c>
      <c r="F70" s="9" t="s">
        <v>184</v>
      </c>
    </row>
    <row r="71" spans="1:6" s="7" customFormat="1" ht="12.75">
      <c r="A71" s="8">
        <v>71</v>
      </c>
      <c r="B71" s="7" t="s">
        <v>303</v>
      </c>
      <c r="C71" s="7" t="s">
        <v>304</v>
      </c>
      <c r="D71" s="7" t="s">
        <v>167</v>
      </c>
      <c r="E71" s="9" t="s">
        <v>155</v>
      </c>
      <c r="F71" s="7" t="s">
        <v>147</v>
      </c>
    </row>
    <row r="72" spans="1:6" s="7" customFormat="1" ht="12.75">
      <c r="A72" s="8">
        <v>72</v>
      </c>
      <c r="B72" s="7" t="s">
        <v>305</v>
      </c>
      <c r="C72" s="7" t="s">
        <v>306</v>
      </c>
      <c r="D72" s="7" t="s">
        <v>189</v>
      </c>
      <c r="E72" s="9" t="s">
        <v>184</v>
      </c>
      <c r="F72" s="9" t="s">
        <v>184</v>
      </c>
    </row>
    <row r="73" spans="1:6" s="7" customFormat="1" ht="12.75">
      <c r="A73" s="8">
        <v>73</v>
      </c>
      <c r="B73" s="7" t="s">
        <v>307</v>
      </c>
      <c r="C73" s="7" t="s">
        <v>308</v>
      </c>
      <c r="D73" s="7" t="s">
        <v>167</v>
      </c>
      <c r="E73" s="9" t="s">
        <v>155</v>
      </c>
      <c r="F73" s="7" t="s">
        <v>147</v>
      </c>
    </row>
    <row r="74" spans="1:6" s="7" customFormat="1" ht="12.75">
      <c r="A74" s="8">
        <v>74</v>
      </c>
      <c r="B74" s="7" t="s">
        <v>309</v>
      </c>
      <c r="C74" s="7" t="s">
        <v>310</v>
      </c>
      <c r="D74" s="7" t="s">
        <v>154</v>
      </c>
      <c r="E74" s="9" t="s">
        <v>155</v>
      </c>
      <c r="F74" s="7" t="s">
        <v>147</v>
      </c>
    </row>
    <row r="75" spans="1:6" s="7" customFormat="1" ht="12.75">
      <c r="A75" s="8">
        <v>75</v>
      </c>
      <c r="B75" s="7" t="s">
        <v>311</v>
      </c>
      <c r="C75" s="7" t="s">
        <v>312</v>
      </c>
      <c r="D75" s="7" t="s">
        <v>178</v>
      </c>
      <c r="E75" s="9" t="s">
        <v>151</v>
      </c>
      <c r="F75" s="9" t="s">
        <v>151</v>
      </c>
    </row>
    <row r="76" spans="1:6" s="7" customFormat="1" ht="12.75">
      <c r="A76" s="8">
        <v>76</v>
      </c>
      <c r="B76" s="7" t="s">
        <v>313</v>
      </c>
      <c r="C76" s="7" t="s">
        <v>314</v>
      </c>
      <c r="D76" s="7" t="s">
        <v>315</v>
      </c>
      <c r="E76" s="9" t="s">
        <v>164</v>
      </c>
      <c r="F76" s="7" t="s">
        <v>147</v>
      </c>
    </row>
    <row r="77" spans="1:6" s="7" customFormat="1" ht="12.75">
      <c r="A77" s="8">
        <v>77</v>
      </c>
      <c r="B77" s="7" t="s">
        <v>316</v>
      </c>
      <c r="C77" s="7" t="s">
        <v>317</v>
      </c>
      <c r="D77" s="7" t="s">
        <v>189</v>
      </c>
      <c r="E77" s="9" t="s">
        <v>184</v>
      </c>
      <c r="F77" s="9" t="s">
        <v>184</v>
      </c>
    </row>
    <row r="78" spans="1:6" s="7" customFormat="1" ht="12.75">
      <c r="A78" s="8">
        <v>78</v>
      </c>
      <c r="B78" s="7" t="s">
        <v>318</v>
      </c>
      <c r="C78" s="7" t="s">
        <v>319</v>
      </c>
      <c r="D78" s="7" t="s">
        <v>219</v>
      </c>
      <c r="E78" s="9" t="s">
        <v>164</v>
      </c>
      <c r="F78" s="7" t="s">
        <v>147</v>
      </c>
    </row>
    <row r="79" spans="1:6" s="7" customFormat="1" ht="12.75">
      <c r="A79" s="8">
        <v>79</v>
      </c>
      <c r="B79" s="7" t="s">
        <v>320</v>
      </c>
      <c r="C79" s="7" t="s">
        <v>321</v>
      </c>
      <c r="D79" s="7" t="s">
        <v>189</v>
      </c>
      <c r="E79" s="9" t="s">
        <v>184</v>
      </c>
      <c r="F79" s="9" t="s">
        <v>184</v>
      </c>
    </row>
    <row r="80" spans="1:6" s="7" customFormat="1" ht="12.75">
      <c r="A80" s="8">
        <v>80</v>
      </c>
      <c r="B80" s="7" t="s">
        <v>322</v>
      </c>
      <c r="C80" s="7" t="s">
        <v>323</v>
      </c>
      <c r="D80" s="7" t="s">
        <v>145</v>
      </c>
      <c r="E80" s="9" t="s">
        <v>146</v>
      </c>
      <c r="F80" s="7" t="s">
        <v>147</v>
      </c>
    </row>
    <row r="81" spans="1:6" s="7" customFormat="1" ht="12.75">
      <c r="A81" s="8">
        <v>81</v>
      </c>
      <c r="B81" s="7" t="s">
        <v>324</v>
      </c>
      <c r="C81" s="7" t="s">
        <v>325</v>
      </c>
      <c r="D81" s="7" t="s">
        <v>238</v>
      </c>
      <c r="E81" s="9" t="s">
        <v>155</v>
      </c>
      <c r="F81" s="7" t="s">
        <v>147</v>
      </c>
    </row>
    <row r="82" spans="1:6" s="7" customFormat="1" ht="12.75">
      <c r="A82" s="8">
        <v>82</v>
      </c>
      <c r="B82" s="7" t="s">
        <v>326</v>
      </c>
      <c r="C82" s="7" t="s">
        <v>327</v>
      </c>
      <c r="D82" s="7" t="s">
        <v>238</v>
      </c>
      <c r="E82" s="9" t="s">
        <v>155</v>
      </c>
      <c r="F82" s="7" t="s">
        <v>147</v>
      </c>
    </row>
    <row r="83" spans="1:6" s="7" customFormat="1" ht="12.75">
      <c r="A83" s="8">
        <v>83</v>
      </c>
      <c r="B83" s="7" t="s">
        <v>328</v>
      </c>
      <c r="C83" s="7" t="s">
        <v>329</v>
      </c>
      <c r="D83" s="7" t="s">
        <v>189</v>
      </c>
      <c r="E83" s="9" t="s">
        <v>184</v>
      </c>
      <c r="F83" s="9" t="s">
        <v>184</v>
      </c>
    </row>
    <row r="84" spans="1:6" s="7" customFormat="1" ht="12.75">
      <c r="A84" s="8">
        <v>84</v>
      </c>
      <c r="B84" s="7" t="s">
        <v>330</v>
      </c>
      <c r="C84" s="7" t="s">
        <v>331</v>
      </c>
      <c r="D84" s="7" t="s">
        <v>183</v>
      </c>
      <c r="E84" s="9" t="s">
        <v>184</v>
      </c>
      <c r="F84" s="9" t="s">
        <v>184</v>
      </c>
    </row>
    <row r="85" spans="1:6" s="7" customFormat="1" ht="12.75">
      <c r="A85" s="8">
        <v>85</v>
      </c>
      <c r="B85" s="7" t="s">
        <v>332</v>
      </c>
      <c r="C85" s="7" t="s">
        <v>333</v>
      </c>
      <c r="D85" s="7" t="s">
        <v>172</v>
      </c>
      <c r="E85" s="9" t="s">
        <v>164</v>
      </c>
      <c r="F85" s="7" t="s">
        <v>147</v>
      </c>
    </row>
    <row r="86" spans="1:6" s="7" customFormat="1" ht="12.75">
      <c r="A86" s="8">
        <v>86</v>
      </c>
      <c r="B86" s="7" t="s">
        <v>334</v>
      </c>
      <c r="C86" s="7" t="s">
        <v>335</v>
      </c>
      <c r="D86" s="7" t="s">
        <v>167</v>
      </c>
      <c r="E86" s="9" t="s">
        <v>155</v>
      </c>
      <c r="F86" s="7" t="s">
        <v>147</v>
      </c>
    </row>
    <row r="87" spans="1:6" s="7" customFormat="1" ht="12.75">
      <c r="A87" s="8">
        <v>87</v>
      </c>
      <c r="B87" s="7" t="s">
        <v>336</v>
      </c>
      <c r="C87" s="7" t="s">
        <v>337</v>
      </c>
      <c r="D87" s="7" t="s">
        <v>178</v>
      </c>
      <c r="E87" s="9" t="s">
        <v>151</v>
      </c>
      <c r="F87" s="9" t="s">
        <v>151</v>
      </c>
    </row>
    <row r="88" spans="1:6" s="7" customFormat="1" ht="12.75">
      <c r="A88" s="8">
        <v>88</v>
      </c>
      <c r="B88" s="7" t="s">
        <v>338</v>
      </c>
      <c r="C88" s="7" t="s">
        <v>339</v>
      </c>
      <c r="D88" s="7" t="s">
        <v>241</v>
      </c>
      <c r="E88" s="9" t="s">
        <v>151</v>
      </c>
      <c r="F88" s="9" t="s">
        <v>151</v>
      </c>
    </row>
    <row r="89" spans="1:6" s="7" customFormat="1" ht="12.75">
      <c r="A89" s="8">
        <v>89</v>
      </c>
      <c r="B89" s="7" t="s">
        <v>340</v>
      </c>
      <c r="C89" s="7" t="s">
        <v>341</v>
      </c>
      <c r="D89" s="7" t="s">
        <v>145</v>
      </c>
      <c r="E89" s="9" t="s">
        <v>146</v>
      </c>
      <c r="F89" s="7" t="s">
        <v>147</v>
      </c>
    </row>
    <row r="90" spans="1:6" s="7" customFormat="1" ht="12.75">
      <c r="A90" s="8">
        <v>90</v>
      </c>
      <c r="B90" s="7" t="s">
        <v>342</v>
      </c>
      <c r="C90" s="7" t="s">
        <v>343</v>
      </c>
      <c r="D90" s="7" t="s">
        <v>201</v>
      </c>
      <c r="E90" s="9" t="s">
        <v>146</v>
      </c>
      <c r="F90" s="7" t="s">
        <v>147</v>
      </c>
    </row>
    <row r="91" spans="1:6" s="7" customFormat="1" ht="12.75">
      <c r="A91" s="8">
        <v>91</v>
      </c>
      <c r="B91" s="7" t="s">
        <v>381</v>
      </c>
      <c r="C91" s="7" t="s">
        <v>382</v>
      </c>
      <c r="D91" s="7" t="s">
        <v>201</v>
      </c>
      <c r="E91" s="9" t="s">
        <v>146</v>
      </c>
      <c r="F91" s="7" t="s">
        <v>147</v>
      </c>
    </row>
    <row r="92" spans="1:6" s="7" customFormat="1" ht="12.75">
      <c r="A92" s="8">
        <v>92</v>
      </c>
      <c r="B92" s="7" t="s">
        <v>344</v>
      </c>
      <c r="C92" s="7" t="s">
        <v>345</v>
      </c>
      <c r="D92" s="7" t="s">
        <v>241</v>
      </c>
      <c r="E92" s="9" t="s">
        <v>151</v>
      </c>
      <c r="F92" s="9" t="s">
        <v>151</v>
      </c>
    </row>
    <row r="93" spans="1:6" s="7" customFormat="1" ht="12.75">
      <c r="A93" s="8">
        <v>93</v>
      </c>
      <c r="B93" s="7" t="s">
        <v>346</v>
      </c>
      <c r="C93" s="7" t="s">
        <v>347</v>
      </c>
      <c r="D93" s="7" t="s">
        <v>175</v>
      </c>
      <c r="E93" s="9" t="s">
        <v>164</v>
      </c>
      <c r="F93" s="7" t="s">
        <v>147</v>
      </c>
    </row>
    <row r="94" spans="1:6" s="7" customFormat="1" ht="12.75">
      <c r="A94" s="8">
        <v>94</v>
      </c>
      <c r="B94" s="7" t="s">
        <v>348</v>
      </c>
      <c r="C94" s="7" t="s">
        <v>349</v>
      </c>
      <c r="D94" s="7" t="s">
        <v>163</v>
      </c>
      <c r="E94" s="9" t="s">
        <v>164</v>
      </c>
      <c r="F94" s="7" t="s">
        <v>147</v>
      </c>
    </row>
    <row r="95" spans="1:6" s="7" customFormat="1" ht="12.75">
      <c r="A95" s="8">
        <v>95</v>
      </c>
      <c r="B95" s="7" t="s">
        <v>350</v>
      </c>
      <c r="C95" s="7" t="s">
        <v>351</v>
      </c>
      <c r="D95" s="7" t="s">
        <v>198</v>
      </c>
      <c r="E95" s="9" t="s">
        <v>184</v>
      </c>
      <c r="F95" s="9" t="s">
        <v>184</v>
      </c>
    </row>
    <row r="96" spans="1:6" s="7" customFormat="1" ht="12.75">
      <c r="A96" s="8">
        <v>96</v>
      </c>
      <c r="B96" s="7" t="s">
        <v>352</v>
      </c>
      <c r="C96" s="7" t="s">
        <v>353</v>
      </c>
      <c r="D96" s="7" t="s">
        <v>150</v>
      </c>
      <c r="E96" s="9" t="s">
        <v>151</v>
      </c>
      <c r="F96" s="9" t="s">
        <v>151</v>
      </c>
    </row>
    <row r="97" spans="1:6" s="7" customFormat="1" ht="12.75">
      <c r="A97" s="8">
        <v>97</v>
      </c>
      <c r="B97" s="7" t="s">
        <v>354</v>
      </c>
      <c r="C97" s="7" t="s">
        <v>355</v>
      </c>
      <c r="D97" s="7" t="s">
        <v>145</v>
      </c>
      <c r="E97" s="9" t="s">
        <v>146</v>
      </c>
      <c r="F97" s="7" t="s">
        <v>147</v>
      </c>
    </row>
    <row r="98" spans="1:6" s="7" customFormat="1" ht="12.75">
      <c r="A98" s="8">
        <v>98</v>
      </c>
      <c r="B98" s="7" t="s">
        <v>356</v>
      </c>
      <c r="C98" s="7" t="s">
        <v>357</v>
      </c>
      <c r="D98" s="7" t="s">
        <v>298</v>
      </c>
      <c r="E98" s="9" t="s">
        <v>155</v>
      </c>
      <c r="F98" s="7" t="s">
        <v>147</v>
      </c>
    </row>
    <row r="99" spans="1:6" s="7" customFormat="1" ht="12.75">
      <c r="A99" s="8">
        <v>99</v>
      </c>
      <c r="B99" s="7" t="s">
        <v>358</v>
      </c>
      <c r="C99" s="7" t="s">
        <v>359</v>
      </c>
      <c r="D99" s="7" t="s">
        <v>244</v>
      </c>
      <c r="E99" s="9" t="s">
        <v>184</v>
      </c>
      <c r="F99" s="9" t="s">
        <v>184</v>
      </c>
    </row>
    <row r="100" spans="1:6" s="7" customFormat="1" ht="12.75">
      <c r="A100" s="8">
        <v>100</v>
      </c>
      <c r="B100" s="7" t="s">
        <v>360</v>
      </c>
      <c r="C100" s="7" t="s">
        <v>361</v>
      </c>
      <c r="D100" s="7" t="s">
        <v>183</v>
      </c>
      <c r="E100" s="9" t="s">
        <v>184</v>
      </c>
      <c r="F100" s="9" t="s">
        <v>184</v>
      </c>
    </row>
    <row r="101" spans="1:6" s="7" customFormat="1" ht="12.75">
      <c r="A101" s="8">
        <v>101</v>
      </c>
      <c r="B101" s="7" t="s">
        <v>362</v>
      </c>
      <c r="C101" s="7" t="s">
        <v>363</v>
      </c>
      <c r="D101" s="7" t="s">
        <v>244</v>
      </c>
      <c r="E101" s="9" t="s">
        <v>184</v>
      </c>
      <c r="F101" s="9" t="s">
        <v>184</v>
      </c>
    </row>
    <row r="102" spans="1:6" s="7" customFormat="1" ht="12.75">
      <c r="A102" s="8">
        <v>102</v>
      </c>
      <c r="B102" s="7" t="s">
        <v>364</v>
      </c>
      <c r="C102" s="7" t="s">
        <v>365</v>
      </c>
      <c r="D102" s="7" t="s">
        <v>178</v>
      </c>
      <c r="E102" s="9" t="s">
        <v>151</v>
      </c>
      <c r="F102" s="9" t="s">
        <v>151</v>
      </c>
    </row>
    <row r="103" spans="1:6" s="7" customFormat="1" ht="12.75">
      <c r="A103" s="8">
        <v>103</v>
      </c>
      <c r="B103" s="7" t="s">
        <v>366</v>
      </c>
      <c r="C103" s="7" t="s">
        <v>367</v>
      </c>
      <c r="D103" s="7" t="s">
        <v>150</v>
      </c>
      <c r="E103" s="9" t="s">
        <v>151</v>
      </c>
      <c r="F103" s="9" t="s">
        <v>151</v>
      </c>
    </row>
    <row r="104" spans="1:6" s="7" customFormat="1" ht="12.75">
      <c r="A104" s="8">
        <v>104</v>
      </c>
      <c r="B104" s="7" t="s">
        <v>368</v>
      </c>
      <c r="C104" s="7" t="s">
        <v>369</v>
      </c>
      <c r="D104" s="7" t="s">
        <v>150</v>
      </c>
      <c r="E104" s="9" t="s">
        <v>151</v>
      </c>
      <c r="F104" s="9" t="s">
        <v>151</v>
      </c>
    </row>
    <row r="105" spans="1:6" s="7" customFormat="1" ht="12.75">
      <c r="A105" s="8">
        <v>105</v>
      </c>
      <c r="B105" s="7" t="s">
        <v>370</v>
      </c>
      <c r="C105" s="7" t="s">
        <v>371</v>
      </c>
      <c r="D105" s="7" t="s">
        <v>183</v>
      </c>
      <c r="E105" s="9" t="s">
        <v>184</v>
      </c>
      <c r="F105" s="9" t="s">
        <v>184</v>
      </c>
    </row>
    <row r="106" spans="1:6" s="7" customFormat="1" ht="12.75">
      <c r="A106" s="8">
        <v>106</v>
      </c>
      <c r="B106" s="7" t="s">
        <v>372</v>
      </c>
      <c r="C106" s="7" t="s">
        <v>373</v>
      </c>
      <c r="D106" s="7" t="s">
        <v>183</v>
      </c>
      <c r="E106" s="9" t="s">
        <v>184</v>
      </c>
      <c r="F106" s="9" t="s">
        <v>184</v>
      </c>
    </row>
    <row r="107" spans="1:6" s="7" customFormat="1" ht="12.75">
      <c r="A107" s="8">
        <v>107</v>
      </c>
      <c r="B107" s="7" t="s">
        <v>374</v>
      </c>
      <c r="C107" s="7" t="s">
        <v>375</v>
      </c>
      <c r="D107" s="7" t="s">
        <v>183</v>
      </c>
      <c r="E107" s="9" t="s">
        <v>184</v>
      </c>
      <c r="F107" s="9" t="s">
        <v>184</v>
      </c>
    </row>
    <row r="108" spans="1:6" s="7" customFormat="1" ht="12.75">
      <c r="A108" s="8">
        <v>108</v>
      </c>
      <c r="B108" s="7" t="s">
        <v>376</v>
      </c>
      <c r="C108" s="7" t="s">
        <v>377</v>
      </c>
      <c r="D108" s="7" t="s">
        <v>238</v>
      </c>
      <c r="E108" s="9" t="s">
        <v>155</v>
      </c>
      <c r="F108" s="7" t="s">
        <v>147</v>
      </c>
    </row>
    <row r="109" spans="1:6" s="7" customFormat="1" ht="12.75">
      <c r="A109" s="8">
        <v>109</v>
      </c>
      <c r="B109" s="7" t="s">
        <v>378</v>
      </c>
      <c r="C109" s="7" t="s">
        <v>379</v>
      </c>
      <c r="D109" s="7" t="s">
        <v>219</v>
      </c>
      <c r="E109" s="9" t="s">
        <v>164</v>
      </c>
      <c r="F109" s="7" t="s">
        <v>147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A745802FC001D4197C1CA53B925CA6E" ma:contentTypeVersion="16" ma:contentTypeDescription="Creare un nuovo documento." ma:contentTypeScope="" ma:versionID="8f6367633e2d4b370c2d4e9423301e3c">
  <xsd:schema xmlns:xsd="http://www.w3.org/2001/XMLSchema" xmlns:xs="http://www.w3.org/2001/XMLSchema" xmlns:p="http://schemas.microsoft.com/office/2006/metadata/properties" xmlns:ns2="42f59f74-7fc0-4c72-80b3-90d7e4b8f02e" xmlns:ns3="ac3a5671-46e1-432e-9665-3e7a5ff7ac36" targetNamespace="http://schemas.microsoft.com/office/2006/metadata/properties" ma:root="true" ma:fieldsID="a9d40ccf288367a6c275df83fd3aa1c0" ns2:_="" ns3:_="">
    <xsd:import namespace="42f59f74-7fc0-4c72-80b3-90d7e4b8f02e"/>
    <xsd:import namespace="ac3a5671-46e1-432e-9665-3e7a5ff7ac36"/>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f59f74-7fc0-4c72-80b3-90d7e4b8f0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c5a36491-74e0-4c35-a6f0-68b60f884c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3a5671-46e1-432e-9665-3e7a5ff7ac3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a89bcbd-c9bb-409c-9719-16cec3473227}" ma:internalName="TaxCatchAll" ma:showField="CatchAllData" ma:web="ac3a5671-46e1-432e-9665-3e7a5ff7ac3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c3a5671-46e1-432e-9665-3e7a5ff7ac36" xsi:nil="true"/>
    <lcf76f155ced4ddcb4097134ff3c332f xmlns="42f59f74-7fc0-4c72-80b3-90d7e4b8f02e">
      <Terms xmlns="http://schemas.microsoft.com/office/infopath/2007/PartnerControls"/>
    </lcf76f155ced4ddcb4097134ff3c332f>
    <SharedWithUsers xmlns="ac3a5671-46e1-432e-9665-3e7a5ff7ac36">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2722DA-40C1-4A21-BA87-96497734F8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f59f74-7fc0-4c72-80b3-90d7e4b8f02e"/>
    <ds:schemaRef ds:uri="ac3a5671-46e1-432e-9665-3e7a5ff7ac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2394C8-E55A-4702-8931-385442CA183F}">
  <ds:schemaRefs>
    <ds:schemaRef ds:uri="http://schemas.microsoft.com/office/infopath/2007/PartnerControls"/>
    <ds:schemaRef ds:uri="http://purl.org/dc/elements/1.1/"/>
    <ds:schemaRef ds:uri="ac3a5671-46e1-432e-9665-3e7a5ff7ac36"/>
    <ds:schemaRef ds:uri="http://schemas.openxmlformats.org/package/2006/metadata/core-properties"/>
    <ds:schemaRef ds:uri="http://purl.org/dc/dcmitype/"/>
    <ds:schemaRef ds:uri="http://www.w3.org/XML/1998/namespace"/>
    <ds:schemaRef ds:uri="http://schemas.microsoft.com/office/2006/documentManagement/types"/>
    <ds:schemaRef ds:uri="http://purl.org/dc/terms/"/>
    <ds:schemaRef ds:uri="http://schemas.microsoft.com/office/2006/metadata/properties"/>
    <ds:schemaRef ds:uri="42f59f74-7fc0-4c72-80b3-90d7e4b8f02e"/>
  </ds:schemaRefs>
</ds:datastoreItem>
</file>

<file path=customXml/itemProps3.xml><?xml version="1.0" encoding="utf-8"?>
<ds:datastoreItem xmlns:ds="http://schemas.openxmlformats.org/officeDocument/2006/customXml" ds:itemID="{F25AE41D-1D66-429F-A2B2-C78C47EE64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9</vt:i4>
      </vt:variant>
      <vt:variant>
        <vt:lpstr>Intervalli denominati</vt:lpstr>
      </vt:variant>
      <vt:variant>
        <vt:i4>6</vt:i4>
      </vt:variant>
    </vt:vector>
  </HeadingPairs>
  <TitlesOfParts>
    <vt:vector size="15" baseType="lpstr">
      <vt:lpstr>questionario</vt:lpstr>
      <vt:lpstr>Focus - POLITICHE RETRIBUTIVE</vt:lpstr>
      <vt:lpstr>II. Gomma Plastica Cavi </vt:lpstr>
      <vt:lpstr>caricatore</vt:lpstr>
      <vt:lpstr>feedback assenze</vt:lpstr>
      <vt:lpstr>check assenze</vt:lpstr>
      <vt:lpstr>ccnl</vt:lpstr>
      <vt:lpstr>ateco_2025_2digit</vt:lpstr>
      <vt:lpstr>provincia</vt:lpstr>
      <vt:lpstr>'check assenze'!Area_stampa</vt:lpstr>
      <vt:lpstr>'feedback assenze'!Area_stampa</vt:lpstr>
      <vt:lpstr>'Focus - POLITICHE RETRIBUTIVE'!Area_stampa</vt:lpstr>
      <vt:lpstr>questionario!Area_stampa</vt:lpstr>
      <vt:lpstr>ccnl!Titoli_stampa</vt:lpstr>
      <vt:lpstr>questionario!Titoli_stampa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glabartino</dc:creator>
  <cp:lastModifiedBy>Pietro Frecassetti</cp:lastModifiedBy>
  <cp:lastPrinted>2026-01-28T13:23:48Z</cp:lastPrinted>
  <dcterms:created xsi:type="dcterms:W3CDTF">2018-02-13T10:01:45Z</dcterms:created>
  <dcterms:modified xsi:type="dcterms:W3CDTF">2026-03-02T15:16:56Z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0x0101004A745802FC001D4197C1CA53B925CA6E</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