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2.xml" ContentType="application/vnd.openxmlformats-officedocument.drawing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S:\STCI\1. STUDI\5. indagini e survey\1. Mappa Retributiva\1. Indagine sul Lavoro Confindustria\0. EDIZIONE 2026\0. Questionari\"/>
    </mc:Choice>
  </mc:AlternateContent>
  <xr:revisionPtr revIDLastSave="0" documentId="13_ncr:1_{5892C8B5-FD7A-4B75-9980-33FFF15A7809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questionario" sheetId="1" r:id="rId1"/>
    <sheet name="Focus - POLITICHE RETRIBUTIVE" sheetId="8" r:id="rId2"/>
    <sheet name="caricatore" sheetId="7" state="hidden" r:id="rId3"/>
    <sheet name="feedback assenze" sheetId="6" state="hidden" r:id="rId4"/>
    <sheet name="check assenze" sheetId="10" state="hidden" r:id="rId5"/>
    <sheet name="ccnl" sheetId="2" state="hidden" r:id="rId6"/>
    <sheet name="ateco_2025_2digit" sheetId="4" state="hidden" r:id="rId7"/>
    <sheet name="provincia" sheetId="3" r:id="rId8"/>
  </sheets>
  <definedNames>
    <definedName name="_xlnm._FilterDatabase" hidden="1">#REF!</definedName>
    <definedName name="_ftn1" localSheetId="1">'Focus - POLITICHE RETRIBUTIVE'!#REF!</definedName>
    <definedName name="_ftn1" localSheetId="0">questionario!#REF!</definedName>
    <definedName name="_ftn1">#REF!</definedName>
    <definedName name="_ftn2" localSheetId="1">'Focus - POLITICHE RETRIBUTIVE'!#REF!</definedName>
    <definedName name="_ftn2" localSheetId="0">questionario!#REF!</definedName>
    <definedName name="_ftn3" localSheetId="1">'Focus - POLITICHE RETRIBUTIVE'!#REF!</definedName>
    <definedName name="_ftn3" localSheetId="0">questionario!#REF!</definedName>
    <definedName name="_ftn4" localSheetId="1">'Focus - POLITICHE RETRIBUTIVE'!#REF!</definedName>
    <definedName name="_ftn4" localSheetId="0">questionario!#REF!</definedName>
    <definedName name="_ftn5" localSheetId="1">'Focus - POLITICHE RETRIBUTIVE'!#REF!</definedName>
    <definedName name="_ftn5" localSheetId="0">questionario!#REF!</definedName>
    <definedName name="_ftn6" localSheetId="1">'Focus - POLITICHE RETRIBUTIVE'!#REF!</definedName>
    <definedName name="_ftn6" localSheetId="0">questionario!#REF!</definedName>
    <definedName name="_ftn7" localSheetId="1">'Focus - POLITICHE RETRIBUTIVE'!#REF!</definedName>
    <definedName name="_ftn7" localSheetId="0">questionario!#REF!</definedName>
    <definedName name="_ftnref1" localSheetId="1">'Focus - POLITICHE RETRIBUTIVE'!#REF!</definedName>
    <definedName name="_ftnref1" localSheetId="0">questionario!#REF!</definedName>
    <definedName name="_ftnref1">#REF!</definedName>
    <definedName name="_ftnref2" localSheetId="1">'Focus - POLITICHE RETRIBUTIVE'!#REF!</definedName>
    <definedName name="_ftnref2" localSheetId="0">questionario!#REF!</definedName>
    <definedName name="_ftnref3" localSheetId="1">'Focus - POLITICHE RETRIBUTIVE'!#REF!</definedName>
    <definedName name="_ftnref3" localSheetId="0">questionario!#REF!</definedName>
    <definedName name="_ftnref4" localSheetId="1">'Focus - POLITICHE RETRIBUTIVE'!#REF!</definedName>
    <definedName name="_ftnref4" localSheetId="0">questionario!#REF!</definedName>
    <definedName name="_ftnref5" localSheetId="1">'Focus - POLITICHE RETRIBUTIVE'!#REF!</definedName>
    <definedName name="_ftnref5" localSheetId="0">questionario!#REF!</definedName>
    <definedName name="_ftnref6" localSheetId="1">'Focus - POLITICHE RETRIBUTIVE'!#REF!</definedName>
    <definedName name="_ftnref6" localSheetId="0">questionario!#REF!</definedName>
    <definedName name="_ftnref7" localSheetId="1">'Focus - POLITICHE RETRIBUTIVE'!#REF!</definedName>
    <definedName name="_ftnref7" localSheetId="0">questionario!#REF!</definedName>
    <definedName name="AccessDatabase" hidden="1">"C:\Documents and Settings\NDesanctis\Desktop\Struttura database  maschera biagi 2006.mdb"</definedName>
    <definedName name="_xlnm.Print_Area" localSheetId="5">ccnl!#REF!</definedName>
    <definedName name="_xlnm.Print_Area" localSheetId="4">'check assenze'!$A$1:$H$6</definedName>
    <definedName name="_xlnm.Print_Area" localSheetId="3">'feedback assenze'!$A$1:$N$19</definedName>
    <definedName name="_xlnm.Print_Area" localSheetId="1">'Focus - POLITICHE RETRIBUTIVE'!$A$1:$K$65</definedName>
    <definedName name="_xlnm.Print_Area" localSheetId="0">questionario!$A$1:$M$315</definedName>
    <definedName name="Button_1">"Struttura_database__maschera_biagi_2006_maschera_Elenca"</definedName>
    <definedName name="_xlnm.Print_Titles" localSheetId="5">ccnl!$1:$2</definedName>
    <definedName name="_xlnm.Print_Titles" localSheetId="1">'Focus - POLITICHE RETRIBUTIVE'!#REF!</definedName>
    <definedName name="_xlnm.Print_Titles" localSheetId="0">questionario!$1:$6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89" i="1" l="1"/>
  <c r="Q289" i="1" s="1"/>
  <c r="N289" i="1"/>
  <c r="P289" i="1" s="1"/>
  <c r="NE2" i="7"/>
  <c r="MW2" i="7"/>
  <c r="MR2" i="7"/>
  <c r="MO2" i="7"/>
  <c r="MH2" i="7"/>
  <c r="MG2" i="7"/>
  <c r="MF2" i="7"/>
  <c r="ME2" i="7"/>
  <c r="MD2" i="7"/>
  <c r="MC2" i="7"/>
  <c r="MB2" i="7"/>
  <c r="LZ2" i="7"/>
  <c r="LY2" i="7"/>
  <c r="LW2" i="7"/>
  <c r="MI2" i="7"/>
  <c r="N262" i="1"/>
  <c r="P262" i="1" s="1"/>
  <c r="MY2" i="7" s="1"/>
  <c r="N263" i="1"/>
  <c r="P263" i="1" s="1"/>
  <c r="MZ2" i="7" s="1"/>
  <c r="N264" i="1"/>
  <c r="P264" i="1" s="1"/>
  <c r="NA2" i="7" s="1"/>
  <c r="N265" i="1"/>
  <c r="P265" i="1" s="1"/>
  <c r="NB2" i="7" s="1"/>
  <c r="N266" i="1"/>
  <c r="P266" i="1" s="1"/>
  <c r="NC2" i="7" s="1"/>
  <c r="N267" i="1"/>
  <c r="P267" i="1" s="1"/>
  <c r="ND2" i="7" s="1"/>
  <c r="N261" i="1"/>
  <c r="P261" i="1" s="1"/>
  <c r="MX2" i="7" s="1"/>
  <c r="N246" i="1"/>
  <c r="P246" i="1" s="1"/>
  <c r="ML2" i="7" s="1"/>
  <c r="N247" i="1"/>
  <c r="P247" i="1" s="1"/>
  <c r="MM2" i="7" s="1"/>
  <c r="N248" i="1"/>
  <c r="P248" i="1" s="1"/>
  <c r="MN2" i="7" s="1"/>
  <c r="N249" i="1"/>
  <c r="P249" i="1" s="1"/>
  <c r="N250" i="1"/>
  <c r="P250" i="1" s="1"/>
  <c r="MP2" i="7" s="1"/>
  <c r="N251" i="1"/>
  <c r="P251" i="1" s="1"/>
  <c r="MQ2" i="7" s="1"/>
  <c r="N252" i="1"/>
  <c r="N253" i="1"/>
  <c r="P253" i="1" s="1"/>
  <c r="MS2" i="7" s="1"/>
  <c r="N254" i="1"/>
  <c r="P254" i="1" s="1"/>
  <c r="MT2" i="7" s="1"/>
  <c r="N255" i="1"/>
  <c r="P255" i="1" s="1"/>
  <c r="MU2" i="7" s="1"/>
  <c r="N256" i="1"/>
  <c r="P256" i="1" s="1"/>
  <c r="MV2" i="7" s="1"/>
  <c r="N245" i="1"/>
  <c r="P245" i="1" s="1"/>
  <c r="MK2" i="7" s="1"/>
  <c r="P252" i="1"/>
  <c r="O104" i="1"/>
  <c r="Q104" i="1" s="1"/>
  <c r="MA2" i="7" s="1"/>
  <c r="N104" i="1"/>
  <c r="P104" i="1" s="1"/>
  <c r="O101" i="1"/>
  <c r="Q101" i="1" s="1"/>
  <c r="LX2" i="7" s="1"/>
  <c r="N101" i="1"/>
  <c r="P101" i="1" s="1"/>
  <c r="D110" i="1"/>
  <c r="IO2" i="7" l="1"/>
  <c r="L289" i="1"/>
  <c r="K104" i="1"/>
  <c r="LV2" i="7" l="1"/>
  <c r="KN2" i="7"/>
  <c r="KM2" i="7"/>
  <c r="KL2" i="7"/>
  <c r="KK2" i="7"/>
  <c r="LU2" i="7" l="1"/>
  <c r="LT2" i="7"/>
  <c r="LS2" i="7"/>
  <c r="LR2" i="7"/>
  <c r="LQ2" i="7"/>
  <c r="LP2" i="7"/>
  <c r="LO2" i="7"/>
  <c r="LN2" i="7"/>
  <c r="LM2" i="7"/>
  <c r="LL2" i="7"/>
  <c r="LK2" i="7"/>
  <c r="LJ2" i="7"/>
  <c r="LI2" i="7"/>
  <c r="LH2" i="7"/>
  <c r="LG2" i="7"/>
  <c r="LF2" i="7"/>
  <c r="LE2" i="7"/>
  <c r="LD2" i="7"/>
  <c r="LC2" i="7"/>
  <c r="LB2" i="7"/>
  <c r="LA2" i="7"/>
  <c r="KZ2" i="7"/>
  <c r="KY2" i="7"/>
  <c r="KX2" i="7"/>
  <c r="KW2" i="7"/>
  <c r="KV2" i="7"/>
  <c r="KU2" i="7"/>
  <c r="KT2" i="7"/>
  <c r="KS2" i="7"/>
  <c r="KR2" i="7"/>
  <c r="KQ2" i="7"/>
  <c r="KP2" i="7"/>
  <c r="I37" i="8"/>
  <c r="L301" i="1"/>
  <c r="A18" i="6"/>
  <c r="A4" i="6"/>
  <c r="H2" i="6"/>
  <c r="N205" i="1"/>
  <c r="J59" i="6"/>
  <c r="H59" i="6"/>
  <c r="F59" i="6"/>
  <c r="D59" i="6"/>
  <c r="G43" i="6"/>
  <c r="G29" i="6"/>
  <c r="G42" i="6" s="1"/>
  <c r="G36" i="6" l="1"/>
  <c r="G37" i="6" s="1"/>
  <c r="G45" i="6"/>
  <c r="G44" i="6"/>
  <c r="G39" i="6"/>
  <c r="G40" i="6"/>
  <c r="G41" i="6"/>
  <c r="G46" i="6" l="1"/>
  <c r="G48" i="6" s="1"/>
  <c r="N90" i="1" l="1"/>
  <c r="P90" i="1" s="1"/>
  <c r="DC2" i="7" l="1"/>
  <c r="L21" i="1"/>
  <c r="L22" i="8"/>
  <c r="K22" i="8"/>
  <c r="J22" i="8"/>
  <c r="P27" i="8" s="1"/>
  <c r="I22" i="8"/>
  <c r="I30" i="8" s="1"/>
  <c r="C6" i="8"/>
  <c r="L5" i="8" s="1"/>
  <c r="F4" i="8"/>
  <c r="L4" i="8" s="1"/>
  <c r="F2" i="8"/>
  <c r="L2" i="8" s="1"/>
  <c r="O82" i="8"/>
  <c r="Q82" i="8" s="1"/>
  <c r="N82" i="8"/>
  <c r="P82" i="8" s="1"/>
  <c r="L82" i="8"/>
  <c r="B74" i="8"/>
  <c r="B72" i="8"/>
  <c r="B71" i="8"/>
  <c r="B70" i="8"/>
  <c r="N40" i="8"/>
  <c r="P40" i="8" s="1"/>
  <c r="N39" i="8"/>
  <c r="P39" i="8" s="1"/>
  <c r="N38" i="8"/>
  <c r="P38" i="8" s="1"/>
  <c r="N37" i="8"/>
  <c r="N60" i="8" s="1"/>
  <c r="P60" i="8" s="1"/>
  <c r="S29" i="8"/>
  <c r="A29" i="8"/>
  <c r="S28" i="8"/>
  <c r="G28" i="8"/>
  <c r="A28" i="8"/>
  <c r="S27" i="8"/>
  <c r="G27" i="8"/>
  <c r="A27" i="8"/>
  <c r="S26" i="8"/>
  <c r="G26" i="8"/>
  <c r="A26" i="8"/>
  <c r="O10" i="8"/>
  <c r="Q10" i="8" s="1"/>
  <c r="JD2" i="7" s="1"/>
  <c r="N10" i="8"/>
  <c r="L10" i="8"/>
  <c r="P18" i="8" l="1"/>
  <c r="JW2" i="7" s="1"/>
  <c r="Q18" i="8"/>
  <c r="JX2" i="7" s="1"/>
  <c r="Q20" i="8"/>
  <c r="KF2" i="7" s="1"/>
  <c r="Q14" i="8"/>
  <c r="JH2" i="7" s="1"/>
  <c r="P26" i="8"/>
  <c r="K30" i="8"/>
  <c r="P14" i="8"/>
  <c r="JG2" i="7" s="1"/>
  <c r="P20" i="8"/>
  <c r="KE2" i="7" s="1"/>
  <c r="P16" i="8"/>
  <c r="JO2" i="7" s="1"/>
  <c r="J30" i="8"/>
  <c r="N45" i="8"/>
  <c r="P45" i="8" s="1"/>
  <c r="Q16" i="8"/>
  <c r="JP2" i="7" s="1"/>
  <c r="N49" i="8"/>
  <c r="P49" i="8" s="1"/>
  <c r="N57" i="8"/>
  <c r="P57" i="8" s="1"/>
  <c r="O17" i="8"/>
  <c r="JR2" i="7" s="1"/>
  <c r="N46" i="8"/>
  <c r="P46" i="8" s="1"/>
  <c r="N50" i="8"/>
  <c r="P50" i="8" s="1"/>
  <c r="N54" i="8"/>
  <c r="P54" i="8" s="1"/>
  <c r="N58" i="8"/>
  <c r="P58" i="8" s="1"/>
  <c r="N62" i="8"/>
  <c r="P62" i="8" s="1"/>
  <c r="P29" i="8"/>
  <c r="N19" i="8"/>
  <c r="JY2" i="7" s="1"/>
  <c r="P37" i="8"/>
  <c r="P10" i="8"/>
  <c r="JC2" i="7" s="1"/>
  <c r="P15" i="8"/>
  <c r="JK2" i="7" s="1"/>
  <c r="P17" i="8"/>
  <c r="JS2" i="7" s="1"/>
  <c r="P19" i="8"/>
  <c r="KA2" i="7" s="1"/>
  <c r="P21" i="8"/>
  <c r="KI2" i="7" s="1"/>
  <c r="N15" i="8"/>
  <c r="JI2" i="7" s="1"/>
  <c r="N21" i="8"/>
  <c r="KG2" i="7" s="1"/>
  <c r="O21" i="8"/>
  <c r="KH2" i="7" s="1"/>
  <c r="Q15" i="8"/>
  <c r="JL2" i="7" s="1"/>
  <c r="Q17" i="8"/>
  <c r="JT2" i="7" s="1"/>
  <c r="Q19" i="8"/>
  <c r="KB2" i="7" s="1"/>
  <c r="Q21" i="8"/>
  <c r="KJ2" i="7" s="1"/>
  <c r="P28" i="8"/>
  <c r="N47" i="8"/>
  <c r="P47" i="8" s="1"/>
  <c r="N51" i="8"/>
  <c r="P51" i="8" s="1"/>
  <c r="N55" i="8"/>
  <c r="P55" i="8" s="1"/>
  <c r="N59" i="8"/>
  <c r="P59" i="8" s="1"/>
  <c r="N63" i="8"/>
  <c r="P63" i="8" s="1"/>
  <c r="M22" i="8"/>
  <c r="M30" i="8" s="1"/>
  <c r="O15" i="8"/>
  <c r="JJ2" i="7" s="1"/>
  <c r="O19" i="8"/>
  <c r="JZ2" i="7" s="1"/>
  <c r="N14" i="8"/>
  <c r="JE2" i="7" s="1"/>
  <c r="N16" i="8"/>
  <c r="JM2" i="7" s="1"/>
  <c r="N18" i="8"/>
  <c r="JU2" i="7" s="1"/>
  <c r="N20" i="8"/>
  <c r="KC2" i="7" s="1"/>
  <c r="L30" i="8"/>
  <c r="N53" i="8"/>
  <c r="P53" i="8" s="1"/>
  <c r="N61" i="8"/>
  <c r="P61" i="8" s="1"/>
  <c r="N17" i="8"/>
  <c r="JQ2" i="7" s="1"/>
  <c r="O14" i="8"/>
  <c r="JF2" i="7" s="1"/>
  <c r="O16" i="8"/>
  <c r="JN2" i="7" s="1"/>
  <c r="O18" i="8"/>
  <c r="JV2" i="7" s="1"/>
  <c r="O20" i="8"/>
  <c r="KD2" i="7" s="1"/>
  <c r="N48" i="8"/>
  <c r="P48" i="8" s="1"/>
  <c r="N52" i="8"/>
  <c r="P52" i="8" s="1"/>
  <c r="N56" i="8"/>
  <c r="P56" i="8" s="1"/>
  <c r="L302" i="1"/>
  <c r="JB2" i="7"/>
  <c r="IZ2" i="7"/>
  <c r="IY2" i="7"/>
  <c r="IX2" i="7"/>
  <c r="IW2" i="7"/>
  <c r="IV2" i="7"/>
  <c r="IU2" i="7"/>
  <c r="IT2" i="7"/>
  <c r="IN2" i="7"/>
  <c r="HV2" i="7"/>
  <c r="HO2" i="7"/>
  <c r="GH2" i="7"/>
  <c r="GG2" i="7"/>
  <c r="GF2" i="7"/>
  <c r="GC2" i="7"/>
  <c r="GB2" i="7"/>
  <c r="GA2" i="7"/>
  <c r="FZ2" i="7"/>
  <c r="FY2" i="7"/>
  <c r="FX2" i="7"/>
  <c r="FW2" i="7"/>
  <c r="FV2" i="7"/>
  <c r="FU2" i="7"/>
  <c r="FT2" i="7"/>
  <c r="FS2" i="7"/>
  <c r="FR2" i="7"/>
  <c r="FQ2" i="7"/>
  <c r="FP2" i="7"/>
  <c r="FO2" i="7"/>
  <c r="FN2" i="7"/>
  <c r="FM2" i="7"/>
  <c r="FL2" i="7"/>
  <c r="FK2" i="7"/>
  <c r="FJ2" i="7"/>
  <c r="FI2" i="7"/>
  <c r="FH2" i="7"/>
  <c r="FG2" i="7"/>
  <c r="FF2" i="7"/>
  <c r="FE2" i="7"/>
  <c r="FD2" i="7"/>
  <c r="FC2" i="7"/>
  <c r="FB2" i="7"/>
  <c r="FA2" i="7"/>
  <c r="EZ2" i="7"/>
  <c r="EY2" i="7"/>
  <c r="EX2" i="7"/>
  <c r="EW2" i="7"/>
  <c r="EV2" i="7"/>
  <c r="EU2" i="7"/>
  <c r="ET2" i="7"/>
  <c r="ES2" i="7"/>
  <c r="ER2" i="7"/>
  <c r="EQ2" i="7"/>
  <c r="EP2" i="7"/>
  <c r="EO2" i="7"/>
  <c r="EN2" i="7"/>
  <c r="EM2" i="7"/>
  <c r="EL2" i="7"/>
  <c r="EK2" i="7"/>
  <c r="EJ2" i="7"/>
  <c r="EI2" i="7"/>
  <c r="EH2" i="7"/>
  <c r="EG2" i="7"/>
  <c r="EF2" i="7"/>
  <c r="EE2" i="7"/>
  <c r="ED2" i="7"/>
  <c r="EC2" i="7"/>
  <c r="EB2" i="7"/>
  <c r="EA2" i="7"/>
  <c r="DZ2" i="7"/>
  <c r="DY2" i="7"/>
  <c r="DX2" i="7"/>
  <c r="DQ2" i="7"/>
  <c r="DP2" i="7"/>
  <c r="DO2" i="7"/>
  <c r="DN2" i="7"/>
  <c r="DM2" i="7"/>
  <c r="DL2" i="7"/>
  <c r="DK2" i="7"/>
  <c r="DB2" i="7"/>
  <c r="CS2" i="7"/>
  <c r="CQ2" i="7"/>
  <c r="CP2" i="7"/>
  <c r="CO2" i="7"/>
  <c r="CN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M2" i="7"/>
  <c r="AL2" i="7"/>
  <c r="AK2" i="7"/>
  <c r="AJ2" i="7"/>
  <c r="AI2" i="7"/>
  <c r="AH2" i="7"/>
  <c r="AG2" i="7"/>
  <c r="AF2" i="7"/>
  <c r="AE2" i="7"/>
  <c r="AD2" i="7"/>
  <c r="AC2" i="7"/>
  <c r="AB2" i="7"/>
  <c r="W2" i="7"/>
  <c r="V2" i="7"/>
  <c r="U2" i="7"/>
  <c r="T2" i="7"/>
  <c r="S2" i="7"/>
  <c r="R2" i="7"/>
  <c r="Q2" i="7"/>
  <c r="P2" i="7"/>
  <c r="G2" i="7"/>
  <c r="F2" i="7"/>
  <c r="E2" i="7"/>
  <c r="D2" i="7"/>
  <c r="C2" i="7"/>
  <c r="B2" i="7"/>
  <c r="N97" i="1"/>
  <c r="P97" i="1" s="1"/>
  <c r="DJ2" i="7" s="1"/>
  <c r="N96" i="1"/>
  <c r="P96" i="1" s="1"/>
  <c r="DI2" i="7" s="1"/>
  <c r="N95" i="1"/>
  <c r="P95" i="1" s="1"/>
  <c r="DH2" i="7" s="1"/>
  <c r="N93" i="1"/>
  <c r="P93" i="1" s="1"/>
  <c r="DF2" i="7" s="1"/>
  <c r="N92" i="1"/>
  <c r="P92" i="1" s="1"/>
  <c r="DE2" i="7" s="1"/>
  <c r="N94" i="1"/>
  <c r="P94" i="1" s="1"/>
  <c r="DG2" i="7" s="1"/>
  <c r="N91" i="1"/>
  <c r="P91" i="1" s="1"/>
  <c r="N81" i="1"/>
  <c r="P81" i="1" s="1"/>
  <c r="CX2" i="7" s="1"/>
  <c r="N80" i="1"/>
  <c r="P80" i="1" s="1"/>
  <c r="CW2" i="7" s="1"/>
  <c r="N79" i="1"/>
  <c r="P79" i="1" s="1"/>
  <c r="CV2" i="7" s="1"/>
  <c r="N78" i="1"/>
  <c r="P78" i="1" s="1"/>
  <c r="N77" i="1"/>
  <c r="P77" i="1" s="1"/>
  <c r="N82" i="1"/>
  <c r="P82" i="1" s="1"/>
  <c r="CY2" i="7" s="1"/>
  <c r="N84" i="1"/>
  <c r="P84" i="1" s="1"/>
  <c r="DA2" i="7" s="1"/>
  <c r="N83" i="1"/>
  <c r="P83" i="1" s="1"/>
  <c r="CZ2" i="7" s="1"/>
  <c r="N293" i="1"/>
  <c r="P293" i="1" s="1"/>
  <c r="IQ2" i="7" s="1"/>
  <c r="N294" i="1"/>
  <c r="P294" i="1" s="1"/>
  <c r="IR2" i="7" s="1"/>
  <c r="N295" i="1"/>
  <c r="P295" i="1" s="1"/>
  <c r="K295" i="1" s="1"/>
  <c r="N292" i="1"/>
  <c r="P292" i="1" s="1"/>
  <c r="N277" i="1"/>
  <c r="N278" i="1"/>
  <c r="N279" i="1"/>
  <c r="N280" i="1"/>
  <c r="N281" i="1"/>
  <c r="N282" i="1"/>
  <c r="N283" i="1"/>
  <c r="N284" i="1"/>
  <c r="N285" i="1"/>
  <c r="N286" i="1"/>
  <c r="N276" i="1"/>
  <c r="DD2" i="7" l="1"/>
  <c r="L93" i="1"/>
  <c r="CU2" i="7"/>
  <c r="L80" i="1"/>
  <c r="CT2" i="7"/>
  <c r="L299" i="1"/>
  <c r="K292" i="1"/>
  <c r="IS2" i="7"/>
  <c r="L305" i="1"/>
  <c r="IP2" i="7"/>
  <c r="I29" i="8"/>
  <c r="KO2" i="7" s="1"/>
  <c r="L61" i="1"/>
  <c r="N206" i="1"/>
  <c r="P206" i="1" s="1"/>
  <c r="HA2" i="7" s="1"/>
  <c r="N207" i="1"/>
  <c r="P207" i="1" s="1"/>
  <c r="HB2" i="7" s="1"/>
  <c r="N208" i="1"/>
  <c r="P208" i="1" s="1"/>
  <c r="HC2" i="7" s="1"/>
  <c r="N209" i="1"/>
  <c r="P209" i="1" s="1"/>
  <c r="HD2" i="7" s="1"/>
  <c r="N210" i="1"/>
  <c r="P210" i="1" s="1"/>
  <c r="HE2" i="7" s="1"/>
  <c r="N201" i="1"/>
  <c r="P201" i="1" s="1"/>
  <c r="N202" i="1"/>
  <c r="P202" i="1" s="1"/>
  <c r="L18" i="1"/>
  <c r="L132" i="1"/>
  <c r="F168" i="1"/>
  <c r="GI2" i="7" s="1"/>
  <c r="N232" i="1"/>
  <c r="P232" i="1" s="1"/>
  <c r="HU2" i="7" s="1"/>
  <c r="N231" i="1"/>
  <c r="P231" i="1" s="1"/>
  <c r="HT2" i="7" s="1"/>
  <c r="N230" i="1"/>
  <c r="P230" i="1" s="1"/>
  <c r="HS2" i="7" s="1"/>
  <c r="N229" i="1"/>
  <c r="P229" i="1" s="1"/>
  <c r="HR2" i="7" s="1"/>
  <c r="N228" i="1"/>
  <c r="P228" i="1" s="1"/>
  <c r="HQ2" i="7" s="1"/>
  <c r="N227" i="1"/>
  <c r="P227" i="1" s="1"/>
  <c r="HP2" i="7" s="1"/>
  <c r="N223" i="1"/>
  <c r="P223" i="1" s="1"/>
  <c r="HN2" i="7" s="1"/>
  <c r="N222" i="1"/>
  <c r="P222" i="1" s="1"/>
  <c r="HM2" i="7" s="1"/>
  <c r="N221" i="1"/>
  <c r="P221" i="1" s="1"/>
  <c r="HL2" i="7" s="1"/>
  <c r="N220" i="1"/>
  <c r="P220" i="1" s="1"/>
  <c r="HK2" i="7" s="1"/>
  <c r="N217" i="1"/>
  <c r="P217" i="1" s="1"/>
  <c r="HJ2" i="7" s="1"/>
  <c r="N216" i="1"/>
  <c r="P216" i="1" s="1"/>
  <c r="HI2" i="7" s="1"/>
  <c r="N215" i="1"/>
  <c r="P215" i="1" s="1"/>
  <c r="HH2" i="7" s="1"/>
  <c r="N212" i="1"/>
  <c r="P212" i="1" s="1"/>
  <c r="HG2" i="7" s="1"/>
  <c r="N211" i="1"/>
  <c r="P211" i="1" s="1"/>
  <c r="HF2" i="7" s="1"/>
  <c r="P205" i="1"/>
  <c r="GZ2" i="7" s="1"/>
  <c r="N191" i="1"/>
  <c r="P191" i="1" s="1"/>
  <c r="GP2" i="7" s="1"/>
  <c r="N186" i="1"/>
  <c r="P186" i="1" s="1"/>
  <c r="GK2" i="7" s="1"/>
  <c r="N29" i="1"/>
  <c r="P29" i="1" s="1"/>
  <c r="M2" i="7" s="1"/>
  <c r="O29" i="1"/>
  <c r="O2" i="7" s="1"/>
  <c r="O27" i="1"/>
  <c r="N2" i="7" s="1"/>
  <c r="N27" i="1"/>
  <c r="P27" i="1" s="1"/>
  <c r="L2" i="7" s="1"/>
  <c r="O23" i="1"/>
  <c r="Q23" i="1" s="1"/>
  <c r="K2" i="7" s="1"/>
  <c r="N23" i="1"/>
  <c r="P23" i="1" s="1"/>
  <c r="L68" i="1"/>
  <c r="L19" i="1"/>
  <c r="N189" i="1"/>
  <c r="P189" i="1" s="1"/>
  <c r="GN2" i="7" s="1"/>
  <c r="O272" i="1"/>
  <c r="Q272" i="1" s="1"/>
  <c r="IB2" i="7" s="1"/>
  <c r="N272" i="1"/>
  <c r="P272" i="1" s="1"/>
  <c r="IA2" i="7" s="1"/>
  <c r="O269" i="1"/>
  <c r="Q269" i="1" s="1"/>
  <c r="HZ2" i="7" s="1"/>
  <c r="N269" i="1"/>
  <c r="P269" i="1" s="1"/>
  <c r="N162" i="1"/>
  <c r="P162" i="1" s="1"/>
  <c r="N161" i="1"/>
  <c r="P161" i="1" s="1"/>
  <c r="F57" i="1"/>
  <c r="CH2" i="7" s="1"/>
  <c r="G57" i="1"/>
  <c r="CI2" i="7" s="1"/>
  <c r="J57" i="1"/>
  <c r="CL2" i="7" s="1"/>
  <c r="K57" i="1"/>
  <c r="CM2" i="7" s="1"/>
  <c r="N19" i="1"/>
  <c r="H2" i="7" s="1"/>
  <c r="N192" i="1"/>
  <c r="P192" i="1" s="1"/>
  <c r="GQ2" i="7" s="1"/>
  <c r="N200" i="1"/>
  <c r="P200" i="1" s="1"/>
  <c r="N199" i="1"/>
  <c r="P199" i="1" s="1"/>
  <c r="N198" i="1"/>
  <c r="P198" i="1" s="1"/>
  <c r="GU2" i="7" s="1"/>
  <c r="N197" i="1"/>
  <c r="P197" i="1" s="1"/>
  <c r="GT2" i="7" s="1"/>
  <c r="N196" i="1"/>
  <c r="P196" i="1" s="1"/>
  <c r="GS2" i="7" s="1"/>
  <c r="N195" i="1"/>
  <c r="P195" i="1" s="1"/>
  <c r="N190" i="1"/>
  <c r="P190" i="1" s="1"/>
  <c r="GO2" i="7" s="1"/>
  <c r="N188" i="1"/>
  <c r="P188" i="1" s="1"/>
  <c r="GM2" i="7" s="1"/>
  <c r="N187" i="1"/>
  <c r="P187" i="1" s="1"/>
  <c r="GL2" i="7" s="1"/>
  <c r="N241" i="1"/>
  <c r="P241" i="1" s="1"/>
  <c r="HW2" i="7" s="1"/>
  <c r="O241" i="1"/>
  <c r="Q241" i="1" s="1"/>
  <c r="P281" i="1"/>
  <c r="IH2" i="7" s="1"/>
  <c r="N21" i="1"/>
  <c r="I2" i="7" s="1"/>
  <c r="P277" i="1"/>
  <c r="ID2" i="7" s="1"/>
  <c r="P278" i="1"/>
  <c r="P283" i="1"/>
  <c r="IJ2" i="7" s="1"/>
  <c r="P284" i="1"/>
  <c r="IK2" i="7" s="1"/>
  <c r="P285" i="1"/>
  <c r="IL2" i="7" s="1"/>
  <c r="P286" i="1"/>
  <c r="IM2" i="7" s="1"/>
  <c r="L17" i="1"/>
  <c r="L15" i="1"/>
  <c r="P282" i="1"/>
  <c r="II2" i="7" s="1"/>
  <c r="K129" i="1"/>
  <c r="I129" i="1"/>
  <c r="J129" i="1"/>
  <c r="H129" i="1"/>
  <c r="G129" i="1"/>
  <c r="F129" i="1"/>
  <c r="DR2" i="7" s="1"/>
  <c r="D40" i="1"/>
  <c r="F40" i="1"/>
  <c r="Y2" i="7" s="1"/>
  <c r="H40" i="1"/>
  <c r="J40" i="1"/>
  <c r="P279" i="1"/>
  <c r="IF2" i="7" s="1"/>
  <c r="P280" i="1"/>
  <c r="IG2" i="7" s="1"/>
  <c r="P276" i="1"/>
  <c r="IC2" i="7" s="1"/>
  <c r="I57" i="1"/>
  <c r="CK2" i="7" s="1"/>
  <c r="H57" i="1"/>
  <c r="CJ2" i="7" s="1"/>
  <c r="E57" i="1"/>
  <c r="CG2" i="7" s="1"/>
  <c r="D57" i="1"/>
  <c r="CF2" i="7" s="1"/>
  <c r="L10" i="1"/>
  <c r="GE2" i="7" l="1"/>
  <c r="L161" i="1"/>
  <c r="GD2" i="7"/>
  <c r="L202" i="1"/>
  <c r="H308" i="1"/>
  <c r="JA2" i="7" s="1"/>
  <c r="GY2" i="7"/>
  <c r="GR2" i="7"/>
  <c r="GW2" i="7"/>
  <c r="L195" i="1"/>
  <c r="GX2" i="7"/>
  <c r="HY2" i="7"/>
  <c r="L269" i="1"/>
  <c r="HX2" i="7"/>
  <c r="L241" i="1"/>
  <c r="GV2" i="7"/>
  <c r="J44" i="1"/>
  <c r="AA2" i="7"/>
  <c r="L137" i="1"/>
  <c r="DU2" i="7"/>
  <c r="H44" i="1"/>
  <c r="Z2" i="7"/>
  <c r="L139" i="1"/>
  <c r="DW2" i="7"/>
  <c r="IE2" i="7"/>
  <c r="D44" i="1"/>
  <c r="X2" i="7"/>
  <c r="L131" i="1"/>
  <c r="DS2" i="7"/>
  <c r="V126" i="1"/>
  <c r="I10" i="6" s="1"/>
  <c r="DT2" i="7"/>
  <c r="L138" i="1"/>
  <c r="DV2" i="7"/>
  <c r="B27" i="1"/>
  <c r="J2" i="7"/>
  <c r="L57" i="1"/>
  <c r="T126" i="1"/>
  <c r="G10" i="6" s="1"/>
  <c r="W126" i="1"/>
  <c r="J10" i="6" s="1"/>
  <c r="L54" i="1"/>
  <c r="L186" i="1"/>
  <c r="L53" i="1"/>
  <c r="Z126" i="1"/>
  <c r="M10" i="6" s="1"/>
  <c r="P121" i="1"/>
  <c r="F44" i="1"/>
  <c r="L55" i="1"/>
  <c r="L56" i="1"/>
  <c r="L52" i="1"/>
  <c r="L29" i="1"/>
  <c r="O121" i="1"/>
  <c r="L118" i="1"/>
  <c r="L216" i="1"/>
  <c r="L272" i="1"/>
  <c r="L187" i="1"/>
  <c r="L25" i="1"/>
  <c r="S126" i="1"/>
  <c r="F10" i="6" s="1"/>
  <c r="P120" i="1"/>
  <c r="L27" i="1"/>
  <c r="L23" i="1"/>
  <c r="L217" i="1"/>
  <c r="L225" i="1"/>
  <c r="L215" i="1"/>
  <c r="L224" i="1"/>
  <c r="L220" i="1"/>
  <c r="L117" i="1"/>
  <c r="O120" i="1"/>
  <c r="L119" i="1"/>
  <c r="L130" i="1"/>
  <c r="L120" i="1"/>
  <c r="Y126" i="1"/>
  <c r="L10" i="6" s="1"/>
  <c r="L135" i="1"/>
  <c r="L194" i="1"/>
  <c r="H168" i="1" l="1"/>
  <c r="I236" i="1"/>
  <c r="MJ2" i="7" s="1"/>
  <c r="AQ2" i="7"/>
  <c r="H74" i="1"/>
  <c r="N10" i="6"/>
  <c r="L13" i="6"/>
  <c r="G5" i="10" s="1"/>
  <c r="L14" i="6"/>
  <c r="G6" i="10" s="1"/>
  <c r="V140" i="1"/>
  <c r="T130" i="1"/>
  <c r="K73" i="1"/>
  <c r="Z144" i="1"/>
  <c r="S136" i="1"/>
  <c r="K86" i="1"/>
  <c r="V127" i="1"/>
  <c r="I11" i="6" s="1"/>
  <c r="E3" i="10" s="1"/>
  <c r="H87" i="1"/>
  <c r="L165" i="1"/>
  <c r="W135" i="1"/>
  <c r="V141" i="1"/>
  <c r="V136" i="1"/>
  <c r="W132" i="1"/>
  <c r="T136" i="1"/>
  <c r="T142" i="1"/>
  <c r="X126" i="1"/>
  <c r="W133" i="1"/>
  <c r="V133" i="1"/>
  <c r="V144" i="1"/>
  <c r="W140" i="1"/>
  <c r="V142" i="1"/>
  <c r="V134" i="1"/>
  <c r="AN2" i="7"/>
  <c r="I71" i="1"/>
  <c r="CR2" i="7" s="1"/>
  <c r="V129" i="1"/>
  <c r="W131" i="1"/>
  <c r="AP2" i="7"/>
  <c r="GJ2" i="7"/>
  <c r="W138" i="1"/>
  <c r="W137" i="1"/>
  <c r="W144" i="1"/>
  <c r="S143" i="1"/>
  <c r="V130" i="1"/>
  <c r="V139" i="1"/>
  <c r="V131" i="1"/>
  <c r="V138" i="1"/>
  <c r="V128" i="1"/>
  <c r="I12" i="6" s="1"/>
  <c r="E4" i="10" s="1"/>
  <c r="V135" i="1"/>
  <c r="AO2" i="7"/>
  <c r="S132" i="1"/>
  <c r="V147" i="1"/>
  <c r="V137" i="1"/>
  <c r="V132" i="1"/>
  <c r="T134" i="1"/>
  <c r="T129" i="1"/>
  <c r="U129" i="1" s="1"/>
  <c r="T147" i="1"/>
  <c r="U147" i="1" s="1"/>
  <c r="T137" i="1"/>
  <c r="T128" i="1"/>
  <c r="G12" i="6" s="1"/>
  <c r="D4" i="10" s="1"/>
  <c r="T131" i="1"/>
  <c r="T140" i="1"/>
  <c r="T133" i="1"/>
  <c r="T138" i="1"/>
  <c r="T141" i="1"/>
  <c r="T135" i="1"/>
  <c r="T132" i="1"/>
  <c r="T127" i="1"/>
  <c r="G11" i="6" s="1"/>
  <c r="D3" i="10" s="1"/>
  <c r="W142" i="1"/>
  <c r="W127" i="1"/>
  <c r="J11" i="6" s="1"/>
  <c r="W139" i="1"/>
  <c r="W128" i="1"/>
  <c r="J12" i="6" s="1"/>
  <c r="F4" i="10" s="1"/>
  <c r="W136" i="1"/>
  <c r="T139" i="1"/>
  <c r="W130" i="1"/>
  <c r="W134" i="1"/>
  <c r="S141" i="1"/>
  <c r="S137" i="1"/>
  <c r="Z132" i="1"/>
  <c r="Z136" i="1"/>
  <c r="Z138" i="1"/>
  <c r="S139" i="1"/>
  <c r="W141" i="1"/>
  <c r="S134" i="1"/>
  <c r="S129" i="1"/>
  <c r="S131" i="1"/>
  <c r="S142" i="1"/>
  <c r="U126" i="1"/>
  <c r="S130" i="1"/>
  <c r="Z131" i="1"/>
  <c r="Z130" i="1"/>
  <c r="Z140" i="1"/>
  <c r="Z133" i="1"/>
  <c r="Z127" i="1"/>
  <c r="M11" i="6" s="1"/>
  <c r="Z137" i="1"/>
  <c r="Q126" i="1"/>
  <c r="Z134" i="1"/>
  <c r="Z135" i="1"/>
  <c r="Z139" i="1"/>
  <c r="Z141" i="1"/>
  <c r="Z142" i="1"/>
  <c r="S127" i="1"/>
  <c r="F11" i="6" s="1"/>
  <c r="C3" i="10" s="1"/>
  <c r="S138" i="1"/>
  <c r="S135" i="1"/>
  <c r="S128" i="1"/>
  <c r="F12" i="6" s="1"/>
  <c r="C4" i="10" s="1"/>
  <c r="S140" i="1"/>
  <c r="S133" i="1"/>
  <c r="S147" i="1"/>
  <c r="Y142" i="1"/>
  <c r="Y129" i="1"/>
  <c r="Y137" i="1"/>
  <c r="Y144" i="1"/>
  <c r="Y140" i="1"/>
  <c r="AA126" i="1"/>
  <c r="Y135" i="1"/>
  <c r="Y133" i="1"/>
  <c r="Y136" i="1"/>
  <c r="Y141" i="1"/>
  <c r="Y127" i="1"/>
  <c r="L11" i="6" s="1"/>
  <c r="G3" i="10" s="1"/>
  <c r="Y130" i="1"/>
  <c r="Y128" i="1"/>
  <c r="L12" i="6" s="1"/>
  <c r="G4" i="10" s="1"/>
  <c r="Y138" i="1"/>
  <c r="Y134" i="1"/>
  <c r="Y147" i="1"/>
  <c r="Y131" i="1"/>
  <c r="Y139" i="1"/>
  <c r="Y132" i="1"/>
  <c r="P126" i="1"/>
  <c r="J13" i="6" l="1"/>
  <c r="K13" i="6" s="1"/>
  <c r="F3" i="10"/>
  <c r="N11" i="6"/>
  <c r="H3" i="10"/>
  <c r="Z128" i="1"/>
  <c r="AA128" i="1" s="1"/>
  <c r="W129" i="1"/>
  <c r="H12" i="6"/>
  <c r="F14" i="6"/>
  <c r="C6" i="10" s="1"/>
  <c r="H11" i="6"/>
  <c r="C10" i="6"/>
  <c r="F13" i="6"/>
  <c r="C5" i="10" s="1"/>
  <c r="H10" i="6"/>
  <c r="D10" i="6"/>
  <c r="G13" i="6"/>
  <c r="G14" i="6"/>
  <c r="I13" i="6"/>
  <c r="E5" i="10" s="1"/>
  <c r="I14" i="6"/>
  <c r="E6" i="10" s="1"/>
  <c r="K10" i="6"/>
  <c r="K12" i="6"/>
  <c r="K11" i="6"/>
  <c r="X128" i="1"/>
  <c r="U128" i="1"/>
  <c r="U127" i="1"/>
  <c r="X127" i="1"/>
  <c r="AA127" i="1"/>
  <c r="R126" i="1"/>
  <c r="Q127" i="1"/>
  <c r="R127" i="1" s="1"/>
  <c r="Q128" i="1"/>
  <c r="R128" i="1" s="1"/>
  <c r="P127" i="1"/>
  <c r="P129" i="1"/>
  <c r="P147" i="1"/>
  <c r="P128" i="1"/>
  <c r="H14" i="6" l="1"/>
  <c r="D6" i="10"/>
  <c r="H13" i="6"/>
  <c r="D5" i="10"/>
  <c r="J14" i="6"/>
  <c r="F5" i="10"/>
  <c r="M12" i="6"/>
  <c r="Z129" i="1"/>
  <c r="X129" i="1"/>
  <c r="W147" i="1"/>
  <c r="D12" i="6"/>
  <c r="E12" i="6" s="1"/>
  <c r="D13" i="6"/>
  <c r="E13" i="6" s="1"/>
  <c r="D11" i="6"/>
  <c r="E11" i="6" s="1"/>
  <c r="C13" i="6"/>
  <c r="E10" i="6"/>
  <c r="C11" i="6"/>
  <c r="C14" i="6"/>
  <c r="C12" i="6"/>
  <c r="K14" i="6" l="1"/>
  <c r="F6" i="10"/>
  <c r="M13" i="6"/>
  <c r="H5" i="10" s="1"/>
  <c r="H4" i="10"/>
  <c r="AA129" i="1"/>
  <c r="Z147" i="1"/>
  <c r="AA147" i="1" s="1"/>
  <c r="Q129" i="1"/>
  <c r="R129" i="1" s="1"/>
  <c r="M14" i="6"/>
  <c r="H6" i="10" s="1"/>
  <c r="N12" i="6"/>
  <c r="X147" i="1"/>
  <c r="Q147" i="1"/>
  <c r="R147" i="1" s="1"/>
  <c r="N13" i="6" l="1"/>
  <c r="N14" i="6"/>
  <c r="D14" i="6"/>
  <c r="E14" i="6" s="1"/>
  <c r="K101" i="1" l="1"/>
</calcChain>
</file>

<file path=xl/sharedStrings.xml><?xml version="1.0" encoding="utf-8"?>
<sst xmlns="http://schemas.openxmlformats.org/spreadsheetml/2006/main" count="1729" uniqueCount="1232">
  <si>
    <t>Colonna di controllo</t>
  </si>
  <si>
    <t>Questionario Nazionale</t>
  </si>
  <si>
    <t>Persona a cui inviare i risultati:</t>
  </si>
  <si>
    <t>E-mail:</t>
  </si>
  <si>
    <t>A.1 Denominazione dell'impresa</t>
  </si>
  <si>
    <t>A.2 Associazione territoriale e/o di categoria</t>
  </si>
  <si>
    <t>A.3 Partita IVA</t>
  </si>
  <si>
    <t>A.5 L'impresa è plurilocalizzata?</t>
  </si>
  <si>
    <t>No</t>
  </si>
  <si>
    <t>Sì</t>
  </si>
  <si>
    <t>A.6 I dati che inserirà nel questionario riguardano:</t>
  </si>
  <si>
    <t>Provincia</t>
  </si>
  <si>
    <t>solo l'unità locale</t>
  </si>
  <si>
    <t>B.1 Numero di lavoratori dipendenti per sesso e tipologia contrattuale</t>
  </si>
  <si>
    <t>Maschi</t>
  </si>
  <si>
    <t>Femmine</t>
  </si>
  <si>
    <t>Indeterminato full-time</t>
  </si>
  <si>
    <t>Indeterminato part-time</t>
  </si>
  <si>
    <t>Determinato full-time</t>
  </si>
  <si>
    <t>Determinato part-time</t>
  </si>
  <si>
    <t>Apprendistato</t>
  </si>
  <si>
    <t>di cui
part-time</t>
  </si>
  <si>
    <t>Dirigenti</t>
  </si>
  <si>
    <t>Quadri</t>
  </si>
  <si>
    <t>Impiegati</t>
  </si>
  <si>
    <t>Intermedi</t>
  </si>
  <si>
    <t>Operai</t>
  </si>
  <si>
    <t>Quadri/Impiegati/ Intermedi</t>
  </si>
  <si>
    <t>Check interno: correzioni per errori presunti</t>
  </si>
  <si>
    <t>Se azienda ha fornito monte ferie /ore lavorate invece che pro-capite</t>
  </si>
  <si>
    <t>Allora pro-capite sarebbe:</t>
  </si>
  <si>
    <t>QII</t>
  </si>
  <si>
    <t>O</t>
  </si>
  <si>
    <t>Ferie</t>
  </si>
  <si>
    <t>Orario</t>
  </si>
  <si>
    <t>Totale</t>
  </si>
  <si>
    <t>Impiegati/Intermedi</t>
  </si>
  <si>
    <t>Qualora fosse disponibile solo un'informazione aggregata, indicare qui sotto il personale a cui si riferiscono i dati 
(es. maschi+femmine; quadri+impiegati).</t>
  </si>
  <si>
    <t>I dati si riferiscono a:</t>
  </si>
  <si>
    <t>Lavoratori*</t>
  </si>
  <si>
    <t>Ore lavorabili</t>
  </si>
  <si>
    <t>Ore lavorate</t>
  </si>
  <si>
    <t>Ore assenza pro-capite</t>
  </si>
  <si>
    <t>1. Infortuni per lavoro e malattie professionali</t>
  </si>
  <si>
    <t>1. Giorni infortuni pro-capite</t>
  </si>
  <si>
    <t>2. Giorni malattia pro-capite</t>
  </si>
  <si>
    <t>3b. Maternità e allattamento</t>
  </si>
  <si>
    <t>3. Congedi retribuiti</t>
  </si>
  <si>
    <t>3. Giorni congedi pro-capite</t>
  </si>
  <si>
    <t>6. Altre assenze non retribuite</t>
  </si>
  <si>
    <t>8a. CIGO</t>
  </si>
  <si>
    <t>8b. CIGS</t>
  </si>
  <si>
    <t>8. Giorni CIG pro-capite</t>
  </si>
  <si>
    <t>8a Di cui CIG in deroga</t>
  </si>
  <si>
    <t>9. Ore di lavoro straordinario</t>
  </si>
  <si>
    <t>9.  Ore straordinario pro-capite</t>
  </si>
  <si>
    <t>10a. Ore di solidarietà (CDS) effettuate nell'anno</t>
  </si>
  <si>
    <t>10b. Lavoratori effettivamente coinvolti nel CDS</t>
  </si>
  <si>
    <t>Tasso di gravità</t>
  </si>
  <si>
    <t>NOTE PER LA COMPILAZIONE DELLA TABELLA C.3</t>
  </si>
  <si>
    <t xml:space="preserve">* Numero medio di lavoratori a tempo indeterminato full-time </t>
  </si>
  <si>
    <t>NO</t>
  </si>
  <si>
    <t>3 Colonne in cui pescano formule della tendina CCNL</t>
  </si>
  <si>
    <t>(Scegliere CCNL principale)</t>
  </si>
  <si>
    <t>ALIMENTARE</t>
  </si>
  <si>
    <t>METALMECCANICO</t>
  </si>
  <si>
    <t>ORAFI E ARGENTIERI</t>
  </si>
  <si>
    <t>TESSILE E ABBIGLIAMENTO</t>
  </si>
  <si>
    <t>CALZATURIERO</t>
  </si>
  <si>
    <t>PELLI, CUOIO E SUCCEDANEI</t>
  </si>
  <si>
    <t>PENNE, MATITE E AFFINI, SPAZZOLE, PENNELLI, SCOPE</t>
  </si>
  <si>
    <t>OMBRELLI-OMBRELLONI</t>
  </si>
  <si>
    <t>OCCHIALI E ARTICOLI INERENTI L'OCCHIALERIA</t>
  </si>
  <si>
    <t>FILIERA ITTICA E RETIFICI</t>
  </si>
  <si>
    <t>LAVANDERIE INDUSTRIALI</t>
  </si>
  <si>
    <t>LEGNO-ARREDAMENTO, BOSCHIVO-FORESTALE</t>
  </si>
  <si>
    <t>CEMENTO, CALCE,GESSO E MALTE</t>
  </si>
  <si>
    <t>LATERIZI, MANUFATTI IN CEMENTO</t>
  </si>
  <si>
    <t>CARTARIO E CARTOTECNICO</t>
  </si>
  <si>
    <t>GRAFICO ED EDITORIALE</t>
  </si>
  <si>
    <t>TROUPES CINEAUDIOVISIVE</t>
  </si>
  <si>
    <t>VIDEOFONOGRAFICI</t>
  </si>
  <si>
    <t>FOTOLABORATORI</t>
  </si>
  <si>
    <t>IMPRESE RADIO TELEVISIVE PRIVATE</t>
  </si>
  <si>
    <t>INDUSTRIA CINEAUDIOVISIVA</t>
  </si>
  <si>
    <t>ESERCIZI TEATRALI</t>
  </si>
  <si>
    <t>ESERCIZI CINEMATOGRAFICI</t>
  </si>
  <si>
    <t>ENTI AUTONOMI LIRICI</t>
  </si>
  <si>
    <t>TEATRI STABILI PUBBLICI E GESTITI DALL'ETI</t>
  </si>
  <si>
    <t>DOPPIAGGIO</t>
  </si>
  <si>
    <t>GENERICI E COMPARSE CINEMATOGRAFICI DIPENDENTI DA CASE DI PRODUZIONE</t>
  </si>
  <si>
    <t>CONCIARIO</t>
  </si>
  <si>
    <t>COIBENTAZIONI TERMO-ACUSTICHE</t>
  </si>
  <si>
    <t>VETRO, LAMPADE E DISPLAY</t>
  </si>
  <si>
    <t>GOMMA-PLASTICA</t>
  </si>
  <si>
    <t>EDILIZIA</t>
  </si>
  <si>
    <t>LAPIDEI</t>
  </si>
  <si>
    <t>MINERARIO</t>
  </si>
  <si>
    <t>PETROLIO - ENERGIA</t>
  </si>
  <si>
    <t>GAS - ACQUA</t>
  </si>
  <si>
    <t>SETTORE ELETTRICO</t>
  </si>
  <si>
    <t>LOGISTICA, TRASPORTO MERCI E SPEDIZIONI</t>
  </si>
  <si>
    <t>IMPIANTI DI TRASPORTO A FUNE</t>
  </si>
  <si>
    <t>GESTIONI AEROPORTUALI E SERVIZI ASSISTENTI A TERRA</t>
  </si>
  <si>
    <t>NAVIGLIO MAGGIORE</t>
  </si>
  <si>
    <t>NAVIGLIO MINORE</t>
  </si>
  <si>
    <t>RIMORCHIATORI</t>
  </si>
  <si>
    <t>CROCIERE</t>
  </si>
  <si>
    <t>ALISCAFI</t>
  </si>
  <si>
    <t>CAPITANI DI LUNGO CORSO AL COMANDO E CAPITANI DI MACCHINA ALLA DIREZIONE</t>
  </si>
  <si>
    <t>SOCIETA' E AZIENDE DI NAVIGAZIONE</t>
  </si>
  <si>
    <t>NAVI LOCATE A SCAFO NUDO E AD ARMATORE STRANIERO</t>
  </si>
  <si>
    <t>MEZZI NAVALI SPECIALI</t>
  </si>
  <si>
    <t>COMANDANTI MEZZI NAVALI SPECIALI</t>
  </si>
  <si>
    <t>UNITA' DI DIPORTO DESTINATE A SCOPI COMMERCIALI</t>
  </si>
  <si>
    <t>SERVIZI ELICOTTERISTICI</t>
  </si>
  <si>
    <t>SERVIZI POSTALI IN APPALTO</t>
  </si>
  <si>
    <t>AREA PORTI</t>
  </si>
  <si>
    <t>AUTOFERROTRANVIERI</t>
  </si>
  <si>
    <t>ATTIVITA' FERROVIARIE</t>
  </si>
  <si>
    <t>IMPRESE PRIVATE DISTRIBUZIONE, RECAPITO, SERVIZI POSTALI</t>
  </si>
  <si>
    <t>POMPE FUNEBRI</t>
  </si>
  <si>
    <t>AUTORIMESSE E AUTONOLEGGIO</t>
  </si>
  <si>
    <t>AUTOSTRADE E TRAFORI IN CONCESSIONE</t>
  </si>
  <si>
    <t>SERVIZI DI PULIZIA E SERVIZI INTEGRATI MULTISERVIZI</t>
  </si>
  <si>
    <t>SERVIZI AMBIENTALI</t>
  </si>
  <si>
    <t>DIPENDENTI DA AGENTI IMMOBILIARI MANDATARI PROFESSIONALI A TITOLO ONEROSO E MEDIATORI CREDITIZI</t>
  </si>
  <si>
    <t>ISTITUTI DI VIGILANZA PRIVATI</t>
  </si>
  <si>
    <t>TERMALE</t>
  </si>
  <si>
    <t>INDUSTRIA TURISTICA</t>
  </si>
  <si>
    <t>TELECOMUNICAZIONI</t>
  </si>
  <si>
    <t>OSPEDALI PRIVATI (PERSONALE NON MEDICO)</t>
  </si>
  <si>
    <t>OSPEDALI PRIVATI (PERSONALE MEDICO)</t>
  </si>
  <si>
    <t>ASSICURAZIONI</t>
  </si>
  <si>
    <t>ISTITUTI FINANZIARI E AZIENDE DI CREDITO</t>
  </si>
  <si>
    <t>COMMERCIO</t>
  </si>
  <si>
    <t>STUDI PROFESSIONALI</t>
  </si>
  <si>
    <t>ISTITUTI PRIVATI DI EDUCAZIONE E ISTRUZIONE</t>
  </si>
  <si>
    <t>PILOTI COLLAUDATORI E SPERIMENTATORI E DI PRODUZIONE DI AZIENDE DI COSTRUZIONI AEROSPAZIALI</t>
  </si>
  <si>
    <t>ALTRO</t>
  </si>
  <si>
    <t>(Scegliere Provincia)</t>
  </si>
  <si>
    <t>Denominazione regione</t>
  </si>
  <si>
    <t>Ripartizione geografica</t>
  </si>
  <si>
    <t>AG - Agrigento</t>
  </si>
  <si>
    <t>AG</t>
  </si>
  <si>
    <t>SICILIA</t>
  </si>
  <si>
    <t>ISOLE</t>
  </si>
  <si>
    <t>CENTRO-SUD</t>
  </si>
  <si>
    <t>AL - Alessandria</t>
  </si>
  <si>
    <t>AL</t>
  </si>
  <si>
    <t>PIEMONTE</t>
  </si>
  <si>
    <t>NORD-OVEST</t>
  </si>
  <si>
    <t>AN - Ancona</t>
  </si>
  <si>
    <t>AN</t>
  </si>
  <si>
    <t>MARCHE</t>
  </si>
  <si>
    <t>CENTRO</t>
  </si>
  <si>
    <t>AO - Valle d'Aosta</t>
  </si>
  <si>
    <t>AO</t>
  </si>
  <si>
    <t>VALLE D'AOSTA</t>
  </si>
  <si>
    <t>AP - Ascoli Piceno</t>
  </si>
  <si>
    <t>AP</t>
  </si>
  <si>
    <t>AQ - L'Aquila</t>
  </si>
  <si>
    <t>AQ</t>
  </si>
  <si>
    <t>ABRUZZO</t>
  </si>
  <si>
    <t>SUD</t>
  </si>
  <si>
    <t>AR - Arezzo</t>
  </si>
  <si>
    <t>AR</t>
  </si>
  <si>
    <t>TOSCANA</t>
  </si>
  <si>
    <t>AT - Asti</t>
  </si>
  <si>
    <t>AT</t>
  </si>
  <si>
    <t>AV - Avellino</t>
  </si>
  <si>
    <t>AV</t>
  </si>
  <si>
    <t>CAMPANIA</t>
  </si>
  <si>
    <t>BA - Bari</t>
  </si>
  <si>
    <t>BA</t>
  </si>
  <si>
    <t>PUGLIA</t>
  </si>
  <si>
    <t>BG - Bergamo</t>
  </si>
  <si>
    <t>BG</t>
  </si>
  <si>
    <t>LOMBARDIA</t>
  </si>
  <si>
    <t>BI - Biella</t>
  </si>
  <si>
    <t>BI</t>
  </si>
  <si>
    <t>BL - Belluno</t>
  </si>
  <si>
    <t>BL</t>
  </si>
  <si>
    <t>VENETO</t>
  </si>
  <si>
    <t>NORD-EST</t>
  </si>
  <si>
    <t>BN - Benevento</t>
  </si>
  <si>
    <t>BN</t>
  </si>
  <si>
    <t>BO - Bologna</t>
  </si>
  <si>
    <t>BO</t>
  </si>
  <si>
    <t>EMILIA-ROMAGNA</t>
  </si>
  <si>
    <t>BR - Brindisi</t>
  </si>
  <si>
    <t>BR</t>
  </si>
  <si>
    <t>BS - Brescia</t>
  </si>
  <si>
    <t>BS</t>
  </si>
  <si>
    <t>BT - Barletta-Andria-Trani</t>
  </si>
  <si>
    <t>BT</t>
  </si>
  <si>
    <t>BZ - Bolzano</t>
  </si>
  <si>
    <t>BZ</t>
  </si>
  <si>
    <t>TRENTINO-ALTO ADIGE</t>
  </si>
  <si>
    <t>CA - Cagliari</t>
  </si>
  <si>
    <t>CA</t>
  </si>
  <si>
    <t>SARDEGNA</t>
  </si>
  <si>
    <t>CB - Campobasso</t>
  </si>
  <si>
    <t>CB</t>
  </si>
  <si>
    <t>MOLISE</t>
  </si>
  <si>
    <t>CE - Caserta</t>
  </si>
  <si>
    <t>CE</t>
  </si>
  <si>
    <t>CH - Chieti</t>
  </si>
  <si>
    <t>CH</t>
  </si>
  <si>
    <t>CL - Caltanissetta</t>
  </si>
  <si>
    <t>CL</t>
  </si>
  <si>
    <t>CN - Cuneo</t>
  </si>
  <si>
    <t>CN</t>
  </si>
  <si>
    <t>CO - Como</t>
  </si>
  <si>
    <t>CO</t>
  </si>
  <si>
    <t>CR - Cremona</t>
  </si>
  <si>
    <t>CR</t>
  </si>
  <si>
    <t>CS - Cosenza</t>
  </si>
  <si>
    <t>CS</t>
  </si>
  <si>
    <t>CALABRIA</t>
  </si>
  <si>
    <t>CT - Catania</t>
  </si>
  <si>
    <t>CT</t>
  </si>
  <si>
    <t>CZ - Catanzaro</t>
  </si>
  <si>
    <t>CZ</t>
  </si>
  <si>
    <t>EN - Enna</t>
  </si>
  <si>
    <t>EN</t>
  </si>
  <si>
    <t>FC - Forlì-Cesena</t>
  </si>
  <si>
    <t>FC</t>
  </si>
  <si>
    <t>FE - Ferrara</t>
  </si>
  <si>
    <t>FE</t>
  </si>
  <si>
    <t>FG - Foggia</t>
  </si>
  <si>
    <t>FG</t>
  </si>
  <si>
    <t>FI - Firenze</t>
  </si>
  <si>
    <t>FI</t>
  </si>
  <si>
    <t>FM - Fermo</t>
  </si>
  <si>
    <t>FM</t>
  </si>
  <si>
    <t>FR - Frosinone</t>
  </si>
  <si>
    <t>FR</t>
  </si>
  <si>
    <t>LAZIO</t>
  </si>
  <si>
    <t>GE - Genova</t>
  </si>
  <si>
    <t>GE</t>
  </si>
  <si>
    <t>LIGURIA</t>
  </si>
  <si>
    <t>GO - Gorizia</t>
  </si>
  <si>
    <t>GO</t>
  </si>
  <si>
    <t>FRIULI-VENEZIA GIULIA</t>
  </si>
  <si>
    <t>GR - Grosseto</t>
  </si>
  <si>
    <t>GR</t>
  </si>
  <si>
    <t>IM - Imperia</t>
  </si>
  <si>
    <t>IM</t>
  </si>
  <si>
    <t>IS - Isernia</t>
  </si>
  <si>
    <t>IS</t>
  </si>
  <si>
    <t>KR - Crotone</t>
  </si>
  <si>
    <t>KR</t>
  </si>
  <si>
    <t>LC - Lecco</t>
  </si>
  <si>
    <t>LC</t>
  </si>
  <si>
    <t>LE - Lecce</t>
  </si>
  <si>
    <t>LE</t>
  </si>
  <si>
    <t>LI - Livorno</t>
  </si>
  <si>
    <t>LI</t>
  </si>
  <si>
    <t>LO - Lodi</t>
  </si>
  <si>
    <t>LO</t>
  </si>
  <si>
    <t>LT - Latina</t>
  </si>
  <si>
    <t>LT</t>
  </si>
  <si>
    <t>LU - Lucca</t>
  </si>
  <si>
    <t>LU</t>
  </si>
  <si>
    <t>MB - Monza e della Brianza</t>
  </si>
  <si>
    <t>MB</t>
  </si>
  <si>
    <t>MC - Macerata</t>
  </si>
  <si>
    <t>MC</t>
  </si>
  <si>
    <t>ME - Messina</t>
  </si>
  <si>
    <t>ME</t>
  </si>
  <si>
    <t>MI - Milano</t>
  </si>
  <si>
    <t>MI</t>
  </si>
  <si>
    <t>MN - Mantova</t>
  </si>
  <si>
    <t>MN</t>
  </si>
  <si>
    <t>MO - Modena</t>
  </si>
  <si>
    <t>MO</t>
  </si>
  <si>
    <t>MS - Massa-Carrara</t>
  </si>
  <si>
    <t>MS</t>
  </si>
  <si>
    <t>MT - Matera</t>
  </si>
  <si>
    <t>MT</t>
  </si>
  <si>
    <t>NA - Napoli</t>
  </si>
  <si>
    <t>NA</t>
  </si>
  <si>
    <t>NO - Novara</t>
  </si>
  <si>
    <t>NU - Nuoro</t>
  </si>
  <si>
    <t>NU</t>
  </si>
  <si>
    <t>OR - Oristano</t>
  </si>
  <si>
    <t>OR</t>
  </si>
  <si>
    <t>PA - Palermo</t>
  </si>
  <si>
    <t>PA</t>
  </si>
  <si>
    <t>PC - Piacenza</t>
  </si>
  <si>
    <t>PC</t>
  </si>
  <si>
    <t>PD - Padova</t>
  </si>
  <si>
    <t>PD</t>
  </si>
  <si>
    <t>PE - Pescara</t>
  </si>
  <si>
    <t>PE</t>
  </si>
  <si>
    <t>PG - Perugia</t>
  </si>
  <si>
    <t>PG</t>
  </si>
  <si>
    <t>UMBRIA</t>
  </si>
  <si>
    <t>PI - Pisa</t>
  </si>
  <si>
    <t>PI</t>
  </si>
  <si>
    <t>PN - Pordenone</t>
  </si>
  <si>
    <t>PN</t>
  </si>
  <si>
    <t>PO - Prato</t>
  </si>
  <si>
    <t>PO</t>
  </si>
  <si>
    <t>PR - Parma</t>
  </si>
  <si>
    <t>PR</t>
  </si>
  <si>
    <t>PT - Pistoia</t>
  </si>
  <si>
    <t>PT</t>
  </si>
  <si>
    <t>PU - Pesaro e Urbino</t>
  </si>
  <si>
    <t>PU</t>
  </si>
  <si>
    <t>PV - Pavia</t>
  </si>
  <si>
    <t>PV</t>
  </si>
  <si>
    <t>PZ - Potenza</t>
  </si>
  <si>
    <t>PZ</t>
  </si>
  <si>
    <t>BASILICATA</t>
  </si>
  <si>
    <t>RA - Ravenna</t>
  </si>
  <si>
    <t>RA</t>
  </si>
  <si>
    <t>RC - Reggio di Calabria</t>
  </si>
  <si>
    <t>RC</t>
  </si>
  <si>
    <t>RE - Reggio nell'Emilia</t>
  </si>
  <si>
    <t>RE</t>
  </si>
  <si>
    <t>RG - Ragusa</t>
  </si>
  <si>
    <t>RG</t>
  </si>
  <si>
    <t>RI - Rieti</t>
  </si>
  <si>
    <t>RI</t>
  </si>
  <si>
    <t>RM - Roma</t>
  </si>
  <si>
    <t>RM</t>
  </si>
  <si>
    <t>RN - Rimini</t>
  </si>
  <si>
    <t>RN</t>
  </si>
  <si>
    <t>RO - Rovigo</t>
  </si>
  <si>
    <t>RO</t>
  </si>
  <si>
    <t>SA - Salerno</t>
  </si>
  <si>
    <t>SA</t>
  </si>
  <si>
    <t>SI - Siena</t>
  </si>
  <si>
    <t>SI</t>
  </si>
  <si>
    <t>SO - Sondrio</t>
  </si>
  <si>
    <t>SO</t>
  </si>
  <si>
    <t>SP - La Spezia</t>
  </si>
  <si>
    <t>SP</t>
  </si>
  <si>
    <t>SR - Siracusa</t>
  </si>
  <si>
    <t>SR</t>
  </si>
  <si>
    <t>SS - Sassari</t>
  </si>
  <si>
    <t>SS</t>
  </si>
  <si>
    <t>SV - Savona</t>
  </si>
  <si>
    <t>SV</t>
  </si>
  <si>
    <t>TA - Taranto</t>
  </si>
  <si>
    <t>TA</t>
  </si>
  <si>
    <t>TE - Teramo</t>
  </si>
  <si>
    <t>TE</t>
  </si>
  <si>
    <t>TN - Trento</t>
  </si>
  <si>
    <t>TN</t>
  </si>
  <si>
    <t>TO - Torino</t>
  </si>
  <si>
    <t>TO</t>
  </si>
  <si>
    <t>TP - Trapani</t>
  </si>
  <si>
    <t>TP</t>
  </si>
  <si>
    <t>TR - Terni</t>
  </si>
  <si>
    <t>TR</t>
  </si>
  <si>
    <t>TS - Trieste</t>
  </si>
  <si>
    <t>TS</t>
  </si>
  <si>
    <t>TV - Treviso</t>
  </si>
  <si>
    <t>TV</t>
  </si>
  <si>
    <t>UD - Udine</t>
  </si>
  <si>
    <t>UD</t>
  </si>
  <si>
    <t>VA - Varese</t>
  </si>
  <si>
    <t>VA</t>
  </si>
  <si>
    <t>VB - Verbano-Cusio-Ossola</t>
  </si>
  <si>
    <t>VB</t>
  </si>
  <si>
    <t>VC - Vercelli</t>
  </si>
  <si>
    <t>VC</t>
  </si>
  <si>
    <t>VE - Venezia</t>
  </si>
  <si>
    <t>VE</t>
  </si>
  <si>
    <t>VI - Vicenza</t>
  </si>
  <si>
    <t>VI</t>
  </si>
  <si>
    <t>VR - Verona</t>
  </si>
  <si>
    <t>VR</t>
  </si>
  <si>
    <t>VT - Viterbo</t>
  </si>
  <si>
    <t>VT</t>
  </si>
  <si>
    <t>VV - Vibo Valentia</t>
  </si>
  <si>
    <t>VV</t>
  </si>
  <si>
    <t>assunti</t>
  </si>
  <si>
    <t>SU - Sud Sardegna</t>
  </si>
  <si>
    <t>SU</t>
  </si>
  <si>
    <t>B.2 Numero di lavoratori DIPENDENTI A TEMPO INDETERMINATO per sesso e inquadramento professionale</t>
  </si>
  <si>
    <t>Totale INDETERMINATO</t>
  </si>
  <si>
    <t>Attenzione: questa tabella è riferita ai soli LAVORATORI A TEMPO INDETERMINATO</t>
  </si>
  <si>
    <t>TOTALE dipendenti</t>
  </si>
  <si>
    <t>- per dimissioni</t>
  </si>
  <si>
    <t>Altro (specificare)</t>
  </si>
  <si>
    <t>Codice Ateco 2007</t>
  </si>
  <si>
    <t>Descrizione</t>
  </si>
  <si>
    <t>03 - Pesca e acquacoltura</t>
  </si>
  <si>
    <t>07 - Estrazione di minerali metalliferi</t>
  </si>
  <si>
    <t>09 - Attività dei servizi di supporto all'estrazione</t>
  </si>
  <si>
    <t>17 - Fabbricazione di carta e di prodotti di carta</t>
  </si>
  <si>
    <t>18 - Stampa e riproduzione di supporti registrati</t>
  </si>
  <si>
    <t>19 - Fabbricazione di coke e prodotti derivanti dalla raffinazione del petrolio</t>
  </si>
  <si>
    <t>20 - Fabbricazione di prodotti chimici</t>
  </si>
  <si>
    <t>21 - Fabbricazione di prodotti farmaceutici di base e di preparati farmaceutici</t>
  </si>
  <si>
    <t>23 - Fabbricazione di altri prodotti della lavorazione di minerali non metalliferi</t>
  </si>
  <si>
    <t>29 - Fabbricazione di autoveicoli, rimorchi e semirimorchi</t>
  </si>
  <si>
    <t>30 - Fabbricazione di altri mezzi di trasporto</t>
  </si>
  <si>
    <t>31 - Fabbricazione di mobili</t>
  </si>
  <si>
    <t>35 - Fornitura di energia elettrica, gas, vapore e aria condizionata</t>
  </si>
  <si>
    <t>36 - Raccolta, trattamento e fornitura di acqua</t>
  </si>
  <si>
    <t>37 - Gestione delle reti fognarie</t>
  </si>
  <si>
    <t>39 - Attività di risanamento e altri servizi di gestione dei rifiuti</t>
  </si>
  <si>
    <t>42 - Ingegneria civile</t>
  </si>
  <si>
    <t>43 - Lavori di costruzione specializzati</t>
  </si>
  <si>
    <t>49 - Trasporto terrestre e trasporto mediante condotte</t>
  </si>
  <si>
    <t>51 - Trasporto aereo</t>
  </si>
  <si>
    <t>58 - Attività editoriali</t>
  </si>
  <si>
    <t>61 - Telecomunicazioni</t>
  </si>
  <si>
    <t>66 - Attività ausiliarie dei servizi finanziari e delle attività assicurative</t>
  </si>
  <si>
    <t>68 - Attività immobiliari</t>
  </si>
  <si>
    <t>72 - Ricerca scientifica e sviluppo</t>
  </si>
  <si>
    <t>74 - Altre attività professionali, scientifiche e tecniche</t>
  </si>
  <si>
    <t>75 - Servizi veterinari</t>
  </si>
  <si>
    <t>77 - Attività di noleggio e leasing operativo</t>
  </si>
  <si>
    <t>84 - Amministrazione pubblica e difesa; assicurazione sociale obbligatoria</t>
  </si>
  <si>
    <t>97 - Attività di famiglie e convivenze come datori di lavoro per personale domestico</t>
  </si>
  <si>
    <t>Riga</t>
  </si>
  <si>
    <t>A.4.2 Codice Ateco attività principale</t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</si>
  <si>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Ex-festività, riduzioni di orario di lavoro.</t>
    </r>
  </si>
  <si>
    <r>
      <t xml:space="preserve">di cui </t>
    </r>
    <r>
      <rPr>
        <b/>
        <sz val="12"/>
        <color rgb="FF008000"/>
        <rFont val="Arial"/>
        <family val="2"/>
      </rPr>
      <t>MINUTI SETTIMANALI</t>
    </r>
    <r>
      <rPr>
        <sz val="10"/>
        <rFont val="Arial"/>
        <family val="2"/>
      </rPr>
      <t xml:space="preserve"> di pause retribuite per lavoratore a settimana
(</t>
    </r>
    <r>
      <rPr>
        <b/>
        <sz val="12"/>
        <color rgb="FF008000"/>
        <rFont val="Arial"/>
        <family val="2"/>
      </rPr>
      <t>es.</t>
    </r>
    <r>
      <rPr>
        <b/>
        <sz val="12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 xml:space="preserve">10 minuti per 5 giorni = </t>
    </r>
    <r>
      <rPr>
        <b/>
        <sz val="12"/>
        <color rgb="FF008000"/>
        <rFont val="Arial"/>
        <family val="2"/>
      </rPr>
      <t>50 minuti</t>
    </r>
    <r>
      <rPr>
        <sz val="10"/>
        <rFont val="Arial"/>
        <family val="2"/>
      </rPr>
      <t xml:space="preserve"> alla settimana)</t>
    </r>
  </si>
  <si>
    <t>Punto 3: indicare le ore di assenza per congedi parentali (es. maternità obbligatoria e facoltativa, allattamento) e matrimoniali.</t>
  </si>
  <si>
    <t>8. CIG o Fondi di solidarietà (es. FIS)</t>
  </si>
  <si>
    <t>2a. di cui per carenza</t>
  </si>
  <si>
    <t>2. Malattie non professionali</t>
  </si>
  <si>
    <t>…...........................................................................</t>
  </si>
  <si>
    <r>
      <rPr>
        <b/>
        <sz val="10"/>
        <rFont val="Arial"/>
        <family val="2"/>
      </rPr>
      <t>C.2</t>
    </r>
    <r>
      <rPr>
        <sz val="10"/>
        <rFont val="Arial"/>
        <family val="2"/>
      </rPr>
      <t xml:space="preserve"> </t>
    </r>
    <r>
      <rPr>
        <b/>
        <sz val="12"/>
        <color rgb="FF0000FF"/>
        <rFont val="Arial"/>
        <family val="2"/>
      </rPr>
      <t>ORARIO SETTIMANALE</t>
    </r>
    <r>
      <rPr>
        <sz val="10"/>
        <rFont val="Arial"/>
        <family val="2"/>
      </rPr>
      <t xml:space="preserve"> per lavoratore da CCNL,
al lordo delle pause retribuite (</t>
    </r>
    <r>
      <rPr>
        <b/>
        <sz val="12"/>
        <color rgb="FF0000FF"/>
        <rFont val="Arial"/>
        <family val="2"/>
      </rPr>
      <t>es. 40 ore a settimana</t>
    </r>
    <r>
      <rPr>
        <sz val="10"/>
        <rFont val="Arial"/>
        <family val="2"/>
      </rPr>
      <t>; 37,5 ore; ecc.)</t>
    </r>
  </si>
  <si>
    <t>Le confermiamo di aver ricevuto il questionario che ci ha gentilmente compilato.</t>
  </si>
  <si>
    <r>
      <t xml:space="preserve">Vogliamo ringraziarla per l’indispensabile collaborazione che ci ha prestato e le restituiamo - sulla base dei dati che ha inserito - un quadro sintetico della situazione della sua azienda per quanto riguarda </t>
    </r>
    <r>
      <rPr>
        <b/>
        <sz val="11"/>
        <color theme="3"/>
        <rFont val="Arial"/>
        <family val="2"/>
      </rPr>
      <t>ore lavorate</t>
    </r>
    <r>
      <rPr>
        <sz val="11"/>
        <color theme="3"/>
        <rFont val="Arial"/>
        <family val="2"/>
      </rPr>
      <t xml:space="preserve"> e </t>
    </r>
    <r>
      <rPr>
        <b/>
        <sz val="11"/>
        <color theme="3"/>
        <rFont val="Arial"/>
        <family val="2"/>
      </rPr>
      <t>tassi di assenza</t>
    </r>
    <r>
      <rPr>
        <sz val="11"/>
        <color theme="3"/>
        <rFont val="Arial"/>
        <family val="2"/>
      </rPr>
      <t>:</t>
    </r>
  </si>
  <si>
    <t>Rimaniamo a disposizione per ogni chiarimento sui numeri contenuti nella tabella.</t>
  </si>
  <si>
    <t>Con i migliori saluti.</t>
  </si>
  <si>
    <t>PER LE ASSOCIAZIONI: Metodo di calcolo del tasso di gravità</t>
  </si>
  <si>
    <t>Elementi per il calcolo:</t>
  </si>
  <si>
    <t>Esempio</t>
  </si>
  <si>
    <t xml:space="preserve">   giorni dell'anno</t>
  </si>
  <si>
    <t xml:space="preserve">   sabati e domeniche</t>
  </si>
  <si>
    <t xml:space="preserve">   giorni di ferie e P.A.R.</t>
  </si>
  <si>
    <t xml:space="preserve">   orario settimanale</t>
  </si>
  <si>
    <t xml:space="preserve">   pause retribuite per settimana (in minuti)</t>
  </si>
  <si>
    <t xml:space="preserve">   ore di CIG (pro-capite)</t>
  </si>
  <si>
    <t>1. Infortuni sul lavoro e malattie professionali</t>
  </si>
  <si>
    <t xml:space="preserve">4. Altri permessi retribuiti </t>
  </si>
  <si>
    <t xml:space="preserve">5. Assenze per sciopero </t>
  </si>
  <si>
    <t xml:space="preserve">7. Ore di assemblea </t>
  </si>
  <si>
    <r>
      <rPr>
        <b/>
        <i/>
        <u/>
        <sz val="11"/>
        <rFont val="Arial"/>
        <family val="2"/>
      </rPr>
      <t>Ore di assenza pro-capite</t>
    </r>
    <r>
      <rPr>
        <b/>
        <i/>
        <sz val="11"/>
        <rFont val="Arial"/>
        <family val="2"/>
      </rPr>
      <t xml:space="preserve"> (totale):</t>
    </r>
  </si>
  <si>
    <r>
      <t>Tasso di gravità</t>
    </r>
    <r>
      <rPr>
        <sz val="11"/>
        <color theme="1"/>
        <rFont val="Arial"/>
        <family val="2"/>
      </rPr>
      <t xml:space="preserve">: Ore di assenza in % delle ore lavorabili = </t>
    </r>
  </si>
  <si>
    <t>cessati (dimessi, pensionati, licenziati, con contratti terminati, ...)</t>
  </si>
  <si>
    <t>N.B. non vanno conteggiate le variazioni che riguardino lo stesso lavoratore (es. i rinnovi/proroghe di contratti a tempo determinato o le trasformazioni da tempo determinato a tempo indeterminato)</t>
  </si>
  <si>
    <r>
      <t xml:space="preserve">I dati in questa tabella vanno forniti </t>
    </r>
    <r>
      <rPr>
        <b/>
        <i/>
        <u/>
        <sz val="11"/>
        <color theme="1"/>
        <rFont val="Arial"/>
        <family val="2"/>
      </rPr>
      <t>per lavoratore (dati medi)</t>
    </r>
  </si>
  <si>
    <r>
      <t xml:space="preserve">Le informazioni richieste in questa sezione si riferiscono al solo personale dipendente </t>
    </r>
    <r>
      <rPr>
        <b/>
        <i/>
        <u/>
        <sz val="10"/>
        <color theme="1"/>
        <rFont val="Arial"/>
        <family val="2"/>
      </rPr>
      <t>A TEMPO INDETERMINATO FULL-TIME</t>
    </r>
  </si>
  <si>
    <t>Nessuna azione specifica</t>
  </si>
  <si>
    <t>Ricorso a servizi esterni (es. collaborazioni, consulenti, ecc.)</t>
  </si>
  <si>
    <t>Inserimento in organico di personale qualificato proveniente da altri Paesi</t>
  </si>
  <si>
    <t>In questo periodo l’azienda non sta effettuando ricerche</t>
  </si>
  <si>
    <t>Allargamento del bacino di ricerca di nuovo personale (in termini di area geografica o di metodologie di ricerca)</t>
  </si>
  <si>
    <t>2a. di cui: per carenza (inferiore a 3 giorni di malattia degli operai)</t>
  </si>
  <si>
    <t>Punto 2: indicare le ore di assenza per: malattia non professionale; infortuni extra-lavorativi; cure termali non in conto ferie; casi di malattia che determinano un'anticipazione o prolungamento del periodo di gravidanza o puerperio.</t>
  </si>
  <si>
    <r>
      <t xml:space="preserve">F.1 L'impresa </t>
    </r>
    <r>
      <rPr>
        <b/>
        <u/>
        <sz val="10"/>
        <rFont val="Arial"/>
        <family val="2"/>
      </rPr>
      <t>attualmente</t>
    </r>
    <r>
      <rPr>
        <b/>
        <sz val="10"/>
        <rFont val="Arial"/>
        <family val="2"/>
      </rPr>
      <t xml:space="preserve"> applica un contratto aziendale, cioè firmato con RSU/RSA o rappresentanze territoriali?</t>
    </r>
  </si>
  <si>
    <t>- per uscita incentivata</t>
  </si>
  <si>
    <t xml:space="preserve">sul totale di </t>
  </si>
  <si>
    <r>
      <t xml:space="preserve">Le informazioni richieste in questa sezione si riferiscono al solo </t>
    </r>
    <r>
      <rPr>
        <b/>
        <i/>
        <u/>
        <sz val="10"/>
        <rFont val="Arial"/>
        <family val="2"/>
      </rPr>
      <t>personale NON DIRIGENZIALE</t>
    </r>
  </si>
  <si>
    <t>Attività di formazione rivolte al personale, diversa da quella obbligatoria</t>
  </si>
  <si>
    <t>Operai / Impiegati / Intermedi</t>
  </si>
  <si>
    <t>di cui cessati:</t>
  </si>
  <si>
    <t>Punti 1-7: indicare il numero complessivo di ore perse per motivo di assenza, per qualifica e per sesso.</t>
  </si>
  <si>
    <t>Fine questionario</t>
  </si>
  <si>
    <t>Fino a 1 giorno alla settimana (o fino a 4 giorni al mese)</t>
  </si>
  <si>
    <t>4a.</t>
  </si>
  <si>
    <t>6. Giorni altre assenze nr pro-capite</t>
  </si>
  <si>
    <t xml:space="preserve">4a.di cui </t>
  </si>
  <si>
    <t>5. Altri permessi retribuiti</t>
  </si>
  <si>
    <t>4. Permessi Legge 104</t>
  </si>
  <si>
    <t>7. Assenze per sciopero</t>
  </si>
  <si>
    <t>Sì, per competenze manageriali</t>
  </si>
  <si>
    <t>Sì, per mansioni manuali (es. operai, turnisti)</t>
  </si>
  <si>
    <r>
      <t xml:space="preserve">Sì, per competenze trasversali (cd. </t>
    </r>
    <r>
      <rPr>
        <i/>
        <sz val="10"/>
        <color theme="1"/>
        <rFont val="Arial"/>
        <family val="2"/>
      </rPr>
      <t>soft skills</t>
    </r>
    <r>
      <rPr>
        <sz val="10"/>
        <color theme="1"/>
        <rFont val="Arial"/>
        <family val="2"/>
      </rPr>
      <t>)</t>
    </r>
  </si>
  <si>
    <r>
      <t xml:space="preserve">Punto 2a: </t>
    </r>
    <r>
      <rPr>
        <u/>
        <sz val="9"/>
        <rFont val="Arial"/>
        <family val="2"/>
      </rPr>
      <t>solo per gli operai</t>
    </r>
    <r>
      <rPr>
        <sz val="9"/>
        <rFont val="Arial"/>
        <family val="2"/>
      </rPr>
      <t>, del totale indicato al punto 2, indicare le ore di assenza per malattia rientranti nel periodo di "carenza", ovvero nei primi tre giorni di malattia non indennizzati da INPS.</t>
    </r>
  </si>
  <si>
    <t>Punto 5: indicare le ore di assenza per permessi sindacali (aziendali, provinciali, nazionali), per ore di assemblea e per tutti i permessi per visite mediche e altri motivi retribuiti, non ricomprese nelle righe precedenti. In tali permessi non rientrano quelli goduti a fronte di riduzione di orario di lavoro (R.O.L.) di cui al punto C.1.</t>
  </si>
  <si>
    <t>Punto 6: indicare le ore di assenza per: congedi parentali non retribuiti; permessi non retribuiti; astensioni facoltative per maternità non retribuite; ecc.</t>
  </si>
  <si>
    <t>4. Giorni Permessi 104 pro-capite</t>
  </si>
  <si>
    <t>5. Giorni altri permessi retr pro-capite</t>
  </si>
  <si>
    <t>7. Giorni sciopero pro-capite</t>
  </si>
  <si>
    <t>n. lavoratori che hanno convertito</t>
  </si>
  <si>
    <t>% del premio mediamente convertita in welfare</t>
  </si>
  <si>
    <r>
      <t xml:space="preserve">E.1 Nelle politiche di assunzione l’azienda riscontra significative difficoltà di reperimento di personale? Se sì, per quali competenze/mansioni principalmente? </t>
    </r>
    <r>
      <rPr>
        <sz val="10"/>
        <color theme="1"/>
        <rFont val="Arial"/>
        <family val="2"/>
      </rPr>
      <t>(massimo due risposte)</t>
    </r>
  </si>
  <si>
    <t>Fino a 2 giorni alla settimana (o fino a 8 giorni al mese)</t>
  </si>
  <si>
    <t>C011</t>
  </si>
  <si>
    <t>C021</t>
  </si>
  <si>
    <t>D014</t>
  </si>
  <si>
    <t>D121</t>
  </si>
  <si>
    <t>D111</t>
  </si>
  <si>
    <t>D241</t>
  </si>
  <si>
    <t>D271</t>
  </si>
  <si>
    <t>D0L1</t>
  </si>
  <si>
    <t>E012</t>
  </si>
  <si>
    <t>E071</t>
  </si>
  <si>
    <t>B011</t>
  </si>
  <si>
    <t>B371</t>
  </si>
  <si>
    <t>F012</t>
  </si>
  <si>
    <t>F041</t>
  </si>
  <si>
    <t>B012</t>
  </si>
  <si>
    <t>B132</t>
  </si>
  <si>
    <t>B122</t>
  </si>
  <si>
    <t>B282</t>
  </si>
  <si>
    <t>B254</t>
  </si>
  <si>
    <t>K321</t>
  </si>
  <si>
    <t>K051</t>
  </si>
  <si>
    <t>I100</t>
  </si>
  <si>
    <t>I911</t>
  </si>
  <si>
    <t>I810</t>
  </si>
  <si>
    <t>I8C2</t>
  </si>
  <si>
    <t>I5G1</t>
  </si>
  <si>
    <t>I022</t>
  </si>
  <si>
    <t>I320</t>
  </si>
  <si>
    <t>IC35</t>
  </si>
  <si>
    <t>K511</t>
  </si>
  <si>
    <t>K541</t>
  </si>
  <si>
    <t>K411</t>
  </si>
  <si>
    <t>T011</t>
  </si>
  <si>
    <t>T012</t>
  </si>
  <si>
    <t>T231</t>
  </si>
  <si>
    <t>I391</t>
  </si>
  <si>
    <t>B101</t>
  </si>
  <si>
    <t>D411</t>
  </si>
  <si>
    <t>F051</t>
  </si>
  <si>
    <t>F032</t>
  </si>
  <si>
    <t>F021</t>
  </si>
  <si>
    <t>G022</t>
  </si>
  <si>
    <t>G011</t>
  </si>
  <si>
    <t>G121</t>
  </si>
  <si>
    <t>G131</t>
  </si>
  <si>
    <t>G161</t>
  </si>
  <si>
    <t>G111</t>
  </si>
  <si>
    <t>V212</t>
  </si>
  <si>
    <t>HV17</t>
  </si>
  <si>
    <t>H05B</t>
  </si>
  <si>
    <t>K461</t>
  </si>
  <si>
    <t>G091</t>
  </si>
  <si>
    <t>G511</t>
  </si>
  <si>
    <t>G421</t>
  </si>
  <si>
    <t>I192</t>
  </si>
  <si>
    <t>J121</t>
  </si>
  <si>
    <t>J241</t>
  </si>
  <si>
    <t>H011</t>
  </si>
  <si>
    <t>H445</t>
  </si>
  <si>
    <t>I8A2</t>
  </si>
  <si>
    <t>G321</t>
  </si>
  <si>
    <t>G211</t>
  </si>
  <si>
    <t>G310</t>
  </si>
  <si>
    <t xml:space="preserve">   lavoratori al 31.12.2024</t>
  </si>
  <si>
    <t>Lavoratori al 31.12.2024</t>
  </si>
  <si>
    <t>Sab+Dom</t>
  </si>
  <si>
    <t>Festività</t>
  </si>
  <si>
    <t>Santo Patrono</t>
  </si>
  <si>
    <t>Giorni nell'anno</t>
  </si>
  <si>
    <t>Sì, per competenze tecniche (manutenzione, installazione e tecnologie, produzione, logistica, informatica di base, ecc.)</t>
  </si>
  <si>
    <t>Sì, per competenze digitali (progettazione, prototipazione, sviluppo infrastrutture digitali, sviluppo e gestione algoritmi, analisi dei dati, ecc.)</t>
  </si>
  <si>
    <r>
      <t xml:space="preserve">E.2 Se l’impresa sta riscontrando mancanza/insufficienza di competenze ritenute necessarie in azienda, quali azioni sta compiendo? </t>
    </r>
    <r>
      <rPr>
        <sz val="10"/>
        <color theme="1"/>
        <rFont val="Arial"/>
        <family val="2"/>
      </rPr>
      <t>(possibili più risposte)</t>
    </r>
  </si>
  <si>
    <t>Partecipazione a partenariati pubblico-privati per formazione specialistica finanziata (es. Patti Territoriali)</t>
  </si>
  <si>
    <r>
      <t xml:space="preserve">E.2-bis A che livello l'azienda è stata coinvolta in programmi educativi? </t>
    </r>
    <r>
      <rPr>
        <sz val="10"/>
        <color theme="1"/>
        <rFont val="Arial"/>
        <family val="2"/>
      </rPr>
      <t>(possibili più risposte)</t>
    </r>
  </si>
  <si>
    <t>Scuole primarie / secondarie di primo grado (per orientamento di base o visite aziendali)</t>
  </si>
  <si>
    <t>Coinvolgimento diretto dell’azienda in programmi educativi sul territorio (es. ITS Academy, alternanza scuola-lavoro / PCTO)</t>
  </si>
  <si>
    <t>ITS Academy (per governance, didattica, tirocini, visite aziendali)</t>
  </si>
  <si>
    <t>No, non siamo interessati a utilizzarla</t>
  </si>
  <si>
    <t>3 o più giorni alla settimana (12 o più giorni al mese)</t>
  </si>
  <si>
    <t>Non ancora, ma stiamo valutando l'adozione di soluzioni di Intelligenza Artificiale (es. fase di analisi o ricerca di tecnologie e fornitori, analisi di fattibilità)</t>
  </si>
  <si>
    <t>Sì, abbiamo adottato e utilizziamo regolarmente strumenti di Intelligenza Artificiale nelle attività aziendali (es. automazione dei processi, analisi dati, chatbot per il supporto clienti, marketing, logistica) o ne stiamo sperimentando l'adozione (es. progetti pilota, test su processi chiave)</t>
  </si>
  <si>
    <t>Ricerca e assunzione di personale con competenze specifiche in ambito IA</t>
  </si>
  <si>
    <t>Formazione del personale interno per sviluppare competenze sull’uso dell’IA</t>
  </si>
  <si>
    <t>Ricorso a consulenti o fornitori esterni per l’adozione dell’IA</t>
  </si>
  <si>
    <t>Mancanza di informazioni chiare sulle opportunità offerte dall’IA</t>
  </si>
  <si>
    <t>Mancanza di competenze interne</t>
  </si>
  <si>
    <t>Resistenza al cambiamento da parte del personale</t>
  </si>
  <si>
    <t>Costi elevati delle tecnologie o dei servizi</t>
  </si>
  <si>
    <t>Complessità tecnica nell’integrazione dei sistemi</t>
  </si>
  <si>
    <t>Sicurezza e privacy dei dati</t>
  </si>
  <si>
    <t>PESCA MARITTIMA</t>
  </si>
  <si>
    <t>CHIMICO-FARMACEUTICO</t>
  </si>
  <si>
    <t>PIASTRELLE DI CERAMICA</t>
  </si>
  <si>
    <t>SOMMINISTRAZIONE DI LAVORO</t>
  </si>
  <si>
    <t>A.4.1   CCNL</t>
  </si>
  <si>
    <t>E)   CAPITALE UMANO  e  INTELLIGENZA ARTIFICIALE</t>
  </si>
  <si>
    <t>F)   POLITICHE AZIENDALI</t>
  </si>
  <si>
    <r>
      <t xml:space="preserve">D)   LAVORO AGILE / </t>
    </r>
    <r>
      <rPr>
        <b/>
        <i/>
        <sz val="14"/>
        <rFont val="Arial"/>
        <family val="2"/>
      </rPr>
      <t>SMART WORKING</t>
    </r>
  </si>
  <si>
    <t>C)   ORARI E ASSENZE DAL LAVORO</t>
  </si>
  <si>
    <t xml:space="preserve">B)   STRUTTURA E DINAMICA DELL'OCCUPAZIONE </t>
  </si>
  <si>
    <t>A)   INFORMAZIONI GENERALI SULL'IMPRESA</t>
  </si>
  <si>
    <t>cod cnel</t>
  </si>
  <si>
    <t>01</t>
  </si>
  <si>
    <t>02</t>
  </si>
  <si>
    <t>03</t>
  </si>
  <si>
    <t>05</t>
  </si>
  <si>
    <t>06</t>
  </si>
  <si>
    <t>07</t>
  </si>
  <si>
    <t>08</t>
  </si>
  <si>
    <t>09</t>
  </si>
  <si>
    <r>
      <t xml:space="preserve">Università (per didattica, ricerca, terza missione, </t>
    </r>
    <r>
      <rPr>
        <i/>
        <sz val="10"/>
        <color theme="1"/>
        <rFont val="Arial"/>
        <family val="2"/>
      </rPr>
      <t>placement</t>
    </r>
    <r>
      <rPr>
        <sz val="10"/>
        <color theme="1"/>
        <rFont val="Arial"/>
        <family val="2"/>
      </rPr>
      <t>)</t>
    </r>
  </si>
  <si>
    <t>…….............................................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</si>
  <si>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</si>
  <si>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</si>
  <si>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</si>
  <si>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</si>
  <si>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</si>
  <si>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</si>
  <si>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</si>
  <si>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</si>
  <si>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</si>
  <si>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</si>
  <si>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</si>
  <si>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</si>
  <si>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</si>
  <si>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</si>
  <si>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</si>
  <si>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</si>
  <si>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</si>
  <si>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</si>
  <si>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</si>
  <si>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</si>
  <si>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</si>
  <si>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</si>
  <si>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</si>
  <si>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</si>
  <si>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</si>
  <si>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</si>
  <si>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</si>
  <si>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</si>
  <si>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</si>
  <si>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</si>
  <si>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</si>
  <si>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</si>
  <si>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</si>
  <si>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</si>
  <si>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</si>
  <si>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</si>
  <si>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</si>
  <si>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</si>
  <si>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</si>
  <si>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</si>
  <si>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</si>
  <si>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</si>
  <si>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</si>
  <si>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</si>
  <si>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</si>
  <si>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</si>
  <si>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</si>
  <si>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</si>
  <si>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</si>
  <si>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</si>
  <si>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</si>
  <si>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</si>
  <si>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</si>
  <si>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</si>
  <si>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</si>
  <si>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</si>
  <si>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</si>
  <si>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</si>
  <si>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</si>
  <si>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</si>
  <si>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</si>
  <si>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</si>
  <si>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</si>
  <si>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</si>
  <si>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</si>
  <si>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</si>
  <si>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</si>
  <si>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</si>
  <si>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</si>
  <si>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</si>
  <si>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</si>
  <si>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</si>
  <si>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</si>
  <si>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</si>
  <si>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</si>
  <si>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</si>
  <si>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</si>
  <si>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</si>
  <si>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</si>
  <si>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Indagine Confindustria sul lavoro del 2026</t>
  </si>
  <si>
    <t>Lavoratori al 31.12.2025</t>
  </si>
  <si>
    <r>
      <t xml:space="preserve">B.3 Indicare il numero di </t>
    </r>
    <r>
      <rPr>
        <b/>
        <u/>
        <sz val="10"/>
        <rFont val="Arial"/>
        <family val="2"/>
      </rPr>
      <t>dipendenti</t>
    </r>
    <r>
      <rPr>
        <b/>
        <sz val="10"/>
        <rFont val="Arial"/>
        <family val="2"/>
      </rPr>
      <t xml:space="preserve"> che nel corso del 2025 sono stati:  </t>
    </r>
  </si>
  <si>
    <t>Sulla base delle informazioni fornite, nel 2025 il turnover è stato pari a:</t>
  </si>
  <si>
    <r>
      <rPr>
        <b/>
        <sz val="10"/>
        <rFont val="Arial"/>
        <family val="2"/>
      </rPr>
      <t>C.1</t>
    </r>
    <r>
      <rPr>
        <sz val="10"/>
        <rFont val="Arial"/>
        <family val="2"/>
      </rPr>
      <t xml:space="preserve"> </t>
    </r>
    <r>
      <rPr>
        <b/>
        <sz val="12"/>
        <color rgb="FFC00000"/>
        <rFont val="Arial"/>
        <family val="2"/>
      </rPr>
      <t>GIORNI</t>
    </r>
    <r>
      <rPr>
        <sz val="10"/>
        <rFont val="Arial"/>
        <family val="2"/>
      </rPr>
      <t xml:space="preserve"> di ferie, P.A.R.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 permessi per banca ore e conto ore per lavoratore effettivamente goduti nel 2025 (</t>
    </r>
    <r>
      <rPr>
        <b/>
        <sz val="12"/>
        <color rgb="FFC00000"/>
        <rFont val="Arial"/>
        <family val="2"/>
      </rPr>
      <t>es. 20 + 4 + 9 = 33 giorni</t>
    </r>
    <r>
      <rPr>
        <sz val="10"/>
        <rFont val="Arial"/>
        <family val="2"/>
      </rPr>
      <t>)</t>
    </r>
  </si>
  <si>
    <r>
      <t xml:space="preserve">C.3 </t>
    </r>
    <r>
      <rPr>
        <b/>
        <u/>
        <sz val="11"/>
        <color theme="1"/>
        <rFont val="Arial"/>
        <family val="2"/>
      </rPr>
      <t>MONTE ORE</t>
    </r>
    <r>
      <rPr>
        <b/>
        <sz val="11"/>
        <color theme="1"/>
        <rFont val="Arial"/>
        <family val="2"/>
      </rPr>
      <t xml:space="preserve"> DI ASSENZA, CIG E STRAORDINARIO NEL 2025
</t>
    </r>
    <r>
      <rPr>
        <sz val="11"/>
        <color theme="1"/>
        <rFont val="Arial"/>
        <family val="2"/>
      </rPr>
      <t xml:space="preserve">(fornire il </t>
    </r>
    <r>
      <rPr>
        <b/>
        <u/>
        <sz val="11"/>
        <color theme="1"/>
        <rFont val="Arial"/>
        <family val="2"/>
      </rPr>
      <t>numero totale di ore di assenza</t>
    </r>
    <r>
      <rPr>
        <sz val="11"/>
        <color theme="1"/>
        <rFont val="Arial"/>
        <family val="2"/>
      </rPr>
      <t xml:space="preserve"> effettuate dai lavoratori </t>
    </r>
    <r>
      <rPr>
        <u/>
        <sz val="11"/>
        <color theme="1"/>
        <rFont val="Arial"/>
        <family val="2"/>
      </rPr>
      <t>a tempo indeterminato full-time</t>
    </r>
    <r>
      <rPr>
        <sz val="11"/>
        <color theme="1"/>
        <rFont val="Arial"/>
        <family val="2"/>
      </rPr>
      <t xml:space="preserve"> nel corso del 2025)</t>
    </r>
  </si>
  <si>
    <t>Punto 8: indicare il numero complessivo di ore di CIG (CIGO + CIGS + CIG in deroga) o Fondi di solidarietà (es. FIS) cui l'azienda ha fatto ricorso nel 2025.</t>
  </si>
  <si>
    <t>Punto 9: indicare il numero complessivo di ore di lavoro straordinario prestate nel 2025 eccedenti il normale orario contrattuale.</t>
  </si>
  <si>
    <t>TOTALE DIPENDENTI coinvolti in smart-working nel 2025</t>
  </si>
  <si>
    <r>
      <t xml:space="preserve">dipendenti in forza
a fine 2025 (da </t>
    </r>
    <r>
      <rPr>
        <b/>
        <i/>
        <sz val="10"/>
        <color rgb="FFBF5B09"/>
        <rFont val="Arial"/>
        <family val="2"/>
      </rPr>
      <t xml:space="preserve">B.1)
</t>
    </r>
    <r>
      <rPr>
        <i/>
        <sz val="10"/>
        <color rgb="FFBF5B09"/>
        <rFont val="Arial"/>
        <family val="2"/>
      </rPr>
      <t xml:space="preserve">al netto dirigenti (da </t>
    </r>
    <r>
      <rPr>
        <b/>
        <i/>
        <sz val="10"/>
        <color rgb="FFBF5B09"/>
        <rFont val="Arial"/>
        <family val="2"/>
      </rPr>
      <t>B.2</t>
    </r>
    <r>
      <rPr>
        <i/>
        <sz val="10"/>
        <color rgb="FFBF5B09"/>
        <rFont val="Arial"/>
        <family val="2"/>
      </rPr>
      <t>)</t>
    </r>
  </si>
  <si>
    <t>formazione scuola-lavoro (ex-PCTO)</t>
  </si>
  <si>
    <t>docenze tecniche</t>
  </si>
  <si>
    <t>visite aziendali</t>
  </si>
  <si>
    <t>accordi di partenariato 4+2</t>
  </si>
  <si>
    <t>Scuole secondarie di secondo grado e/o IeFP</t>
  </si>
  <si>
    <t>in particolare per:</t>
  </si>
  <si>
    <t>Lavoro agile / Smart working</t>
  </si>
  <si>
    <t>Percorsi di crescita e carriera (job rotation, avanzamenti, responsabilizzazione)</t>
  </si>
  <si>
    <t>Programmi di formazione iniziale e “onboarding” dedicato</t>
  </si>
  <si>
    <t>Iniziative di retention (premi, programmi per giovani talenti)</t>
  </si>
  <si>
    <t>Adattamenti ergonomici o organizzativi del posto di lavoro</t>
  </si>
  <si>
    <t>Sostituzione dopo il pensionamento</t>
  </si>
  <si>
    <t xml:space="preserve">Proposte di trattenimento in azienda anche dopo il raggiungimento dell'età pensionabile </t>
  </si>
  <si>
    <t>Percorsi di riqualificazione (upskilling/reskilling)</t>
  </si>
  <si>
    <t>Incentivi all’uscita anticipata / accompagnamento al pensionamento</t>
  </si>
  <si>
    <t>Attrazione e inserimento di giovani dall’estero (recruiting internazionale, relocation, supporto visti/permessi)</t>
  </si>
  <si>
    <t>Coinvolgimento in programmi di mentoring / affiancamento di risorse più giovani</t>
  </si>
  <si>
    <t>Flessibilizzazione dell’orario di lavoro (part-time senior, phased retirement)</t>
  </si>
  <si>
    <t>Trasferimento di lavorazioni in altri stabilimenti (anche all'estero)</t>
  </si>
  <si>
    <r>
      <t xml:space="preserve">D.1 L’impresa ha utilizzato il lavoro agile / smart working </t>
    </r>
    <r>
      <rPr>
        <b/>
        <u/>
        <sz val="10"/>
        <color theme="1"/>
        <rFont val="Arial"/>
        <family val="2"/>
      </rPr>
      <t>nel 2025</t>
    </r>
    <r>
      <rPr>
        <b/>
        <sz val="10"/>
        <color theme="1"/>
        <rFont val="Arial"/>
        <family val="2"/>
      </rPr>
      <t>?</t>
    </r>
  </si>
  <si>
    <r>
      <t>D.2 Se sì, quanti sono stati i dipendenti (</t>
    </r>
    <r>
      <rPr>
        <b/>
        <u/>
        <sz val="10"/>
        <rFont val="Arial"/>
        <family val="2"/>
      </rPr>
      <t>non dirigenti</t>
    </r>
    <r>
      <rPr>
        <b/>
        <sz val="10"/>
        <rFont val="Arial"/>
        <family val="2"/>
      </rPr>
      <t>) coinvolti a fine 2025, e per quanti giorni mediamente alla settimana (o al mese) di utilizzo consentito dello smart working?</t>
    </r>
  </si>
  <si>
    <r>
      <t xml:space="preserve">Cambio di attività o mansioni in funzione dell'età e delle competenze / </t>
    </r>
    <r>
      <rPr>
        <sz val="10"/>
        <rFont val="Arial"/>
        <family val="2"/>
      </rPr>
      <t>Job rotation</t>
    </r>
  </si>
  <si>
    <t>F.2 L’azienda ha erogato premi variabili collettivi nel 2025?</t>
  </si>
  <si>
    <t>operai</t>
  </si>
  <si>
    <t>impiegati</t>
  </si>
  <si>
    <t>quadri</t>
  </si>
  <si>
    <t>media ponderata</t>
  </si>
  <si>
    <t>Assistenza sanitaria integrativa</t>
  </si>
  <si>
    <t>Previdenza complementare</t>
  </si>
  <si>
    <t>Buono pasto</t>
  </si>
  <si>
    <t>Somme e servizi di educazione, istruzione, ricreazione e borse di studio per familiari</t>
  </si>
  <si>
    <t>Assistenza ai familiari anziani o non autosufficienti</t>
  </si>
  <si>
    <t>Carrello della spesa/Buoni carburante</t>
  </si>
  <si>
    <t>Rimborso utenze</t>
  </si>
  <si>
    <t xml:space="preserve"> (se i valori differenziati per categoria di lavoratori non sono disponibili, riportare un valore medio)</t>
  </si>
  <si>
    <r>
      <t>F.4</t>
    </r>
    <r>
      <rPr>
        <i/>
        <sz val="10"/>
        <rFont val="Arial"/>
        <family val="2"/>
      </rPr>
      <t xml:space="preserve"> (se sì in F3) </t>
    </r>
    <r>
      <rPr>
        <b/>
        <sz val="10"/>
        <rFont val="Arial"/>
        <family val="2"/>
      </rPr>
      <t>Quali sono le fonti del welfare erogato in azienda?</t>
    </r>
  </si>
  <si>
    <t>Erogazione attribuita direttamente dall'azienda per applicazione di previsioni da CCNL</t>
  </si>
  <si>
    <t>Erogazione attribuita direttamente dall'azienda per applicazione di previsioni da contratto aziendale</t>
  </si>
  <si>
    <t>Conversione del premio di risultato</t>
  </si>
  <si>
    <t>Erogazione attribuita direttamente dall'azienda per decisione unilaterale dell'azienda</t>
  </si>
  <si>
    <r>
      <t>F.5 Quanti lavoratori (</t>
    </r>
    <r>
      <rPr>
        <b/>
        <u/>
        <sz val="10"/>
        <rFont val="Arial"/>
        <family val="2"/>
      </rPr>
      <t>a tempo indeterminato</t>
    </r>
    <r>
      <rPr>
        <b/>
        <sz val="10"/>
        <rFont val="Arial"/>
        <family val="2"/>
      </rPr>
      <t>) hanno esercitato l'opzione di conversione del premio in welfare nel 2025 e per quale percentuale del premio?</t>
    </r>
  </si>
  <si>
    <t>Codice Identificativo</t>
  </si>
  <si>
    <t>Versione questionario</t>
  </si>
  <si>
    <t>Persona a cui inviare la sintesi</t>
  </si>
  <si>
    <t>E-mail</t>
  </si>
  <si>
    <t>Impresa</t>
  </si>
  <si>
    <t>Associazione</t>
  </si>
  <si>
    <t>PIVA</t>
  </si>
  <si>
    <t>CCNL</t>
  </si>
  <si>
    <t>Ateco 2-digit</t>
  </si>
  <si>
    <t>Unità locale</t>
  </si>
  <si>
    <t>2024
Femmine</t>
  </si>
  <si>
    <t>2025
Maschi</t>
  </si>
  <si>
    <t>2025
Femmine</t>
  </si>
  <si>
    <t>2024 M 
di cui
part-time</t>
  </si>
  <si>
    <t>2024 F 
di cui
part-time</t>
  </si>
  <si>
    <t>2025 M 
di cui
part-time</t>
  </si>
  <si>
    <t>2025 F 
di cui
part-time</t>
  </si>
  <si>
    <t>Cessati 2025</t>
  </si>
  <si>
    <t>Cessati per dimissioni 2025</t>
  </si>
  <si>
    <t>Cessati per uscita incentivata</t>
  </si>
  <si>
    <t>Tasso di turnover 2025</t>
  </si>
  <si>
    <t>I dati
si riferiscono a:</t>
  </si>
  <si>
    <t>Quadri
Femmine</t>
  </si>
  <si>
    <t>Impiegati/Intermedi
Maschi</t>
  </si>
  <si>
    <t>Impiegati/Intermedi
Femmine</t>
  </si>
  <si>
    <t>Operai
Maschi</t>
  </si>
  <si>
    <t>Operai
Femmine</t>
  </si>
  <si>
    <t>TOTALE dipendenti coinvolti</t>
  </si>
  <si>
    <t>sul totale di</t>
  </si>
  <si>
    <t>Sì, per competenze trasversali (cd. soft skills)</t>
  </si>
  <si>
    <t>Sì, per competenze tecniche</t>
  </si>
  <si>
    <t>Sì, per competenze digitali</t>
  </si>
  <si>
    <t>Formazione al personale oltre obbligatoria</t>
  </si>
  <si>
    <t>Ricorso a servizi esterni</t>
  </si>
  <si>
    <t>Allargamento bacino di ricerca</t>
  </si>
  <si>
    <t>Inserimento personale da altri Paesi</t>
  </si>
  <si>
    <t>Trasferimento lavorazioni in altre stabilimenti</t>
  </si>
  <si>
    <t xml:space="preserve">Partecipazione a partenariati pubblico-privati </t>
  </si>
  <si>
    <t>Coinvolgimento in programmi educativi (ITS, PCTO, …)</t>
  </si>
  <si>
    <t>Scuole secondarie di secondo grado e/o IeFP, di cui:</t>
  </si>
  <si>
    <t xml:space="preserve">Non ancora, ma stiamo valutando l'adozione di soluzioni di Intelligenza Artificiale </t>
  </si>
  <si>
    <t>Sì, abbiamo adottato e utilizziamo regolarmente strumenti di Intelligenza Artificiale nelle attività aziendali  o ne stiamo sperimentando l'adozione</t>
  </si>
  <si>
    <t>Mensa aziendale o equivalente</t>
  </si>
  <si>
    <t>Altri fringe benefit</t>
  </si>
  <si>
    <t>Valore buono pasto</t>
  </si>
  <si>
    <t>% premio Op.-Imp.-Int-</t>
  </si>
  <si>
    <t>N. Quadri</t>
  </si>
  <si>
    <t>% premio Quadri</t>
  </si>
  <si>
    <t>valore medio</t>
  </si>
  <si>
    <t xml:space="preserve">Coinvolgimento in programmi di mentoring / affiancamento di risorse più giovani </t>
  </si>
  <si>
    <t>Coinvolgimento in programmi di mentoring / affiancamento intergenerazionale con risorse più senior</t>
  </si>
  <si>
    <t>Adattamenti ergonomici del posto di lavoro</t>
  </si>
  <si>
    <r>
      <t>F.6</t>
    </r>
    <r>
      <rPr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>Qual è il valore del credito welfare attribuito per decisione unilaterale dell'azienda nel 2025 a ciascun dipendente?</t>
    </r>
  </si>
  <si>
    <t>se disponibile, indicare il valore attribuito per categoria:</t>
  </si>
  <si>
    <t>Proposte di trattenimento in azienda anche dopo il raggiungimento dell'età pensionabile (es: alle dipendenze o con ruoli di consulenza)</t>
  </si>
  <si>
    <t>Sulla base dei dati forniti (al 31/12/2025) in B.1, la quota di lavoratori over-60 è pari a</t>
  </si>
  <si>
    <t>Sulla base dei dati forniti (al 31/12/2025) in B.1, la quota di lavoratori under-30 è pari a</t>
  </si>
  <si>
    <t>Somme e servizi con finalità di educazione, istruzione, ricreazione, assistenza sociale e sanitaria o culto</t>
  </si>
  <si>
    <r>
      <t xml:space="preserve">Altri fringe benefit
</t>
    </r>
    <r>
      <rPr>
        <i/>
        <sz val="10"/>
        <color theme="1"/>
        <rFont val="Arial"/>
        <family val="2"/>
      </rPr>
      <t>(autovetture assegnate ad uso promiscuo; fabbricati in locazione, in uso o in comodato; prestiti agevolati)</t>
    </r>
  </si>
  <si>
    <t>dirigenti</t>
  </si>
  <si>
    <t>operai/intermedi</t>
  </si>
  <si>
    <t>Nessun criterio</t>
  </si>
  <si>
    <t>Obiettivi aziendali</t>
  </si>
  <si>
    <t>Obiettivi individuali</t>
  </si>
  <si>
    <t>Job evaluation/Classificazione dei ruoli</t>
  </si>
  <si>
    <t>Posizionamento rispetto al mercato di riferimento</t>
  </si>
  <si>
    <t>Anzianità di servizio</t>
  </si>
  <si>
    <t>Tasso di inflazione</t>
  </si>
  <si>
    <t>Altro</t>
  </si>
  <si>
    <t>Incremento  % (incrementi di merito e previsti dal CCNL)</t>
  </si>
  <si>
    <t xml:space="preserve">Le retribuzioni sono aumentate mediamente del </t>
  </si>
  <si>
    <t>%?</t>
  </si>
  <si>
    <t>Operai / Intermedi</t>
  </si>
  <si>
    <t>MEDIA PONDERATA</t>
  </si>
  <si>
    <t>Qualora il dato per categoria di dipendenti non fosse disponibile, indicare la media dell'azienda</t>
  </si>
  <si>
    <t>MEDIA AZIENDA</t>
  </si>
  <si>
    <t>no</t>
  </si>
  <si>
    <t>sì, solo premi variabili individuali</t>
  </si>
  <si>
    <t>sì, solo premi variabili collettivi</t>
  </si>
  <si>
    <t>sì, sia premi variabili collettivi che individuali</t>
  </si>
  <si>
    <t>Volume della produzione/n. dipendenti</t>
  </si>
  <si>
    <t>Fatturato o VA di bilancio/n. dipendenti</t>
  </si>
  <si>
    <t>MOL/VA di bilancio</t>
  </si>
  <si>
    <t>Indici di soddisfazione del cliente</t>
  </si>
  <si>
    <t>Diminuzione n. riparazioni, rilavorazioni</t>
  </si>
  <si>
    <t>Riduzione degli scarti di lavorazione</t>
  </si>
  <si>
    <t>Percentuale di rispetto dei tempi di consegna</t>
  </si>
  <si>
    <t>Rispetto previsioni di avanzamento lavori</t>
  </si>
  <si>
    <t>Modifiche organizzazione del lavoro</t>
  </si>
  <si>
    <r>
      <t>Lavoro agile (</t>
    </r>
    <r>
      <rPr>
        <i/>
        <sz val="10"/>
        <rFont val="Arial"/>
        <family val="2"/>
      </rPr>
      <t>smart working</t>
    </r>
    <r>
      <rPr>
        <sz val="10"/>
        <rFont val="Arial"/>
        <family val="2"/>
      </rPr>
      <t>)</t>
    </r>
  </si>
  <si>
    <t>Modifiche ai regimi di orario</t>
  </si>
  <si>
    <t>Rapporto costi effettivi/costi previsti</t>
  </si>
  <si>
    <t>Riduzione assenteismo</t>
  </si>
  <si>
    <t>Numero brevetti depositati</t>
  </si>
  <si>
    <t>Riduzione tempi sviluppo nuovi prodotti</t>
  </si>
  <si>
    <t>Riduzione dei consumi energetici</t>
  </si>
  <si>
    <t>Riduzione numero infortuni</t>
  </si>
  <si>
    <t>Riduzione tempi di attraversamento interni lavorazione</t>
  </si>
  <si>
    <t>Riduzione tempi di commessa</t>
  </si>
  <si>
    <t>….....</t>
  </si>
  <si>
    <t>Retribuzione Lorda su base annua (es. 20.000€)</t>
  </si>
  <si>
    <t>Magistrale</t>
  </si>
  <si>
    <t>Umanistica (lettere, filosofia, ecc.)</t>
  </si>
  <si>
    <t>Economico-giuridiche (Economia e commercio, Giurisprudenza, ecc.)</t>
  </si>
  <si>
    <t>Tecnico-Scientifiche (Ingegneria, Matematica, ecc.)</t>
  </si>
  <si>
    <t>Triennale</t>
  </si>
  <si>
    <t>Incremento  %</t>
  </si>
  <si>
    <t>Se sì, con quale rimborso mensile medio in caso di tirocini extracurriculari?</t>
  </si>
  <si>
    <t>(Scegliere Ateco 2025 principale)</t>
  </si>
  <si>
    <t>B.4 Qual è al 31.12.2025 il numero di lavoratori dipendenti di 60 o più anni?</t>
  </si>
  <si>
    <t>Check-up assenze anno 2025</t>
  </si>
  <si>
    <t>* Numero medio di lavoratori a tempo indeterminato full-time in organico a dicembre 2024 e a dicembre 2025</t>
  </si>
  <si>
    <t xml:space="preserve">   lavoratori al 31.12.2025</t>
  </si>
  <si>
    <t xml:space="preserve">        numero medio lavoratori nel 2025</t>
  </si>
  <si>
    <t xml:space="preserve">   festività infrasettimanali nel 2025</t>
  </si>
  <si>
    <r>
      <rPr>
        <b/>
        <i/>
        <u/>
        <sz val="11"/>
        <rFont val="Arial"/>
        <family val="2"/>
      </rPr>
      <t>Ore lavorabili</t>
    </r>
    <r>
      <rPr>
        <b/>
        <i/>
        <sz val="11"/>
        <rFont val="Arial"/>
        <family val="2"/>
      </rPr>
      <t>:     (365 - 104 - 11 - 33) x (40 - 60/60)/5 - 50 =</t>
    </r>
  </si>
  <si>
    <t>Servizi di trasporto collettivo e/o rimborso spese trasporto pubblico</t>
  </si>
  <si>
    <r>
      <t xml:space="preserve">Mensa aziendale o equivalente
</t>
    </r>
    <r>
      <rPr>
        <i/>
        <sz val="10"/>
        <color theme="1"/>
        <rFont val="Arial"/>
        <family val="2"/>
      </rPr>
      <t>(considerare la somministrazione di vitto come equiparabile alla mensa)</t>
    </r>
  </si>
  <si>
    <r>
      <rPr>
        <b/>
        <sz val="10"/>
        <rFont val="Calibri"/>
        <family val="2"/>
      </rPr>
      <t>→</t>
    </r>
    <r>
      <rPr>
        <sz val="10"/>
        <rFont val="Arial"/>
        <family val="2"/>
      </rPr>
      <t xml:space="preserve"> Qual è il valore del buono pasto?</t>
    </r>
  </si>
  <si>
    <t>01 - Produzioni vegetali e animali, caccia e servizi connessi</t>
  </si>
  <si>
    <t>02 - Silvicoltura e utilizzo di aree forestali</t>
  </si>
  <si>
    <t>05 - Estrazione di carbone e lignite</t>
  </si>
  <si>
    <t>06 - Estrazione di petrolio greggio e gas naturale</t>
  </si>
  <si>
    <t>08 - Altre attività estrattive</t>
  </si>
  <si>
    <t>10 - Produzione di prodotti alimentari</t>
  </si>
  <si>
    <t>11 - Produzione di bevande</t>
  </si>
  <si>
    <t>12 - Produzione di prodotti del tabacco</t>
  </si>
  <si>
    <t>13 - Fabbricazione di tessili</t>
  </si>
  <si>
    <t>14 - Fabbricazione di articoli di abbigliamento</t>
  </si>
  <si>
    <t>15 - Fabbricazione di pelli e cuoi e articoli in pelle e simili di altri materiali</t>
  </si>
  <si>
    <t>16 - Produzione e lavorazione del legno e dei prodotti a base di legno e sughero, esclusi i mobili; fabbricazione di articoli in paglia e materiale da intreccio</t>
  </si>
  <si>
    <t>22 - Fabbricazione di prodotti in gomma e in materie plastiche</t>
  </si>
  <si>
    <t>24 - Fabbricazione di metalli di base</t>
  </si>
  <si>
    <t>25 - Fabbricazione di prodotti in metallo, esclusi macchinari e attrezzature</t>
  </si>
  <si>
    <t>26 - Fabbricazione di computer e prodotti di elettronica e ottica</t>
  </si>
  <si>
    <t>27 - Fabbricazione di apparecchiature elettriche</t>
  </si>
  <si>
    <t>28 - Fabbricazione di macchinari e apparecchiature n.c.a.</t>
  </si>
  <si>
    <t>32 - Altre attività manifatturiere</t>
  </si>
  <si>
    <t>33 - Riparazione, manutenzione e installazione di macchine e apparecchiature</t>
  </si>
  <si>
    <t>38 - Attività di raccolta, recupero e smaltimento dei rifiuti</t>
  </si>
  <si>
    <t>41 - Costruzione di edifici residenziali e non residenziali</t>
  </si>
  <si>
    <t>46 - Commercio all'ingrosso</t>
  </si>
  <si>
    <t>47 - Commercio al dettaglio</t>
  </si>
  <si>
    <t>50 - Trasporto marittimo e per vie d'acqua interne</t>
  </si>
  <si>
    <t>52 - Magazzinaggio, deposito e attività di supporto ai trasporti</t>
  </si>
  <si>
    <t>53 - Attività postali e di corriere</t>
  </si>
  <si>
    <t>55 - Servizi di alloggio</t>
  </si>
  <si>
    <t>56 - Attività di servizi di ristorazione</t>
  </si>
  <si>
    <t>59 - Attività di produzione, post-produzione e distribuzione cinematografica, di video e programmi televisivi, di registrazioni musicali e sonore</t>
  </si>
  <si>
    <t>60 - Attività di programmazione, trasmissione, agenzie di stampa e altre attività di distribuzione di contenuti</t>
  </si>
  <si>
    <t>62 - Attività di programmazione, consulenza informatica e attività connesse</t>
  </si>
  <si>
    <t>63 - Infrastrutture informatiche, elaborazione dati, hosting e altri servizi di informazione</t>
  </si>
  <si>
    <t>64 - Attività dei servizi finanziari, escluse le assicurazioni e i fondi pensione</t>
  </si>
  <si>
    <t>65 - Assicurazioni, riassicurazioni e fondi pensione, escluse le assicurazioni sociali obbligatorie</t>
  </si>
  <si>
    <t>69 - Attività legali e di contabilità</t>
  </si>
  <si>
    <t>70 - Attività di sedi centrali e consulenza gestionale</t>
  </si>
  <si>
    <t>71 - Attività di architettura e ingegneria; collaudi e analisi tecniche</t>
  </si>
  <si>
    <t>73 - Attività di pubblicità, ricerche di mercato e pubbliche relazioni</t>
  </si>
  <si>
    <t>78 - Attività di ricerca, selezione, fornitura di risorse umane</t>
  </si>
  <si>
    <t>79 - Attività di agenzie di viaggio, tour operator e altri servizi di prenotazione e attività connesse</t>
  </si>
  <si>
    <t>80 - Attività di investigazione e vigilanza</t>
  </si>
  <si>
    <t>81 - Attività di servizi per edifici e per la cura del paesaggio</t>
  </si>
  <si>
    <t>82 - Attività amministrative, di supporto per le funzioni di ufficio e altri servizi di supporto alle imprese</t>
  </si>
  <si>
    <t>85 - Istruzione e formazione</t>
  </si>
  <si>
    <t>86 - Attività per la salute umana</t>
  </si>
  <si>
    <t>87 - Attività di assistenza residenziale</t>
  </si>
  <si>
    <t>88 - Attività di assistenza sociale non residenziale</t>
  </si>
  <si>
    <t>90 - Attività di creazione artistica e rappresentazioni artistiche</t>
  </si>
  <si>
    <t>91 - Attività di biblioteche, archivi, musei e altre attività culturali</t>
  </si>
  <si>
    <t>92 - Attività di scommesse, lotterie e altri giochi d'azzardo</t>
  </si>
  <si>
    <t>93 - Attività sportive, di intrattenimento e divertimento</t>
  </si>
  <si>
    <t>94 - Attività delle organizzazioni associative</t>
  </si>
  <si>
    <t>95 - Riparazione e manutenzione di computer, beni per uso personale e per la casa, autoveicoli e motocicli</t>
  </si>
  <si>
    <t>96 - Attività di servizi alla persona</t>
  </si>
  <si>
    <t>98 - Produzione di beni e di servizi indifferenziati per uso proprio da parte di famiglie e convivenze</t>
  </si>
  <si>
    <t>99 - Attività di organizzazioni e organismi extraterritoriali</t>
  </si>
  <si>
    <t>Attrazione giovani estero (relocation, visti/permessi)</t>
  </si>
  <si>
    <t>Formazione iniziale e “onboarding” dedicato</t>
  </si>
  <si>
    <t>Mentoring / affiancamento intergenerazionale</t>
  </si>
  <si>
    <t>Percorsi di crescita e carriera</t>
  </si>
  <si>
    <t>Retention (premi, programmi per giovani talenti)</t>
  </si>
  <si>
    <t>Sistemi di welfare articolati (ad es. alloggio, auto, ecc.)</t>
  </si>
  <si>
    <t>Servizi/rimborso trasporto collettivo</t>
  </si>
  <si>
    <t>Educazione e istruzione dei familiari</t>
  </si>
  <si>
    <t>Educazione, istruzione</t>
  </si>
  <si>
    <t>Assistenza ai familiari non autosufficienti</t>
  </si>
  <si>
    <t>Se sì, specificare quali sono stati messi a disposizione nel 2025:</t>
  </si>
  <si>
    <t>La riga riporta il numero medio di lavoratori full-time a tempo indeterminato nel corso del 2025 (come da organici indicati in B.2)</t>
  </si>
  <si>
    <t>Attrazione e inserimento di giovani da altre parti d'Italia (supporto a spese di trasferimento/alloggio)</t>
  </si>
  <si>
    <t>Iniziative di welfare articolate e flessibili, tarate su cluster di popolazione aziendale (incluse palestre, iniziative su nutrizione, salute psicologica, ecc.)</t>
  </si>
  <si>
    <t>E.3 L'azienda ha integrato l'Intelligenza Artificiale nei propri processi?</t>
  </si>
  <si>
    <r>
      <t xml:space="preserve">E.4 Lato capitale umano, quali azioni ha intrapreso l’azienda per integrare l’IA nei propri processi o per valutarne l’integrazione? </t>
    </r>
    <r>
      <rPr>
        <sz val="10"/>
        <rFont val="Arial"/>
        <family val="2"/>
      </rPr>
      <t>(possibili più risposte)</t>
    </r>
  </si>
  <si>
    <r>
      <t>E.5 Quali sono le principali difficoltà che avete incontrato nell’adozione di soluzioni di Intelligenza Artificiale?</t>
    </r>
    <r>
      <rPr>
        <sz val="10"/>
        <rFont val="Arial"/>
        <family val="2"/>
      </rPr>
      <t xml:space="preserve"> (possibili più risposte)</t>
    </r>
  </si>
  <si>
    <t>B.6 Qual è al 31.12.2025 il numero di lavoratori dipendenti fino a 30 anni di età?</t>
  </si>
  <si>
    <t>Azienda plurilocalizzata: No</t>
  </si>
  <si>
    <t>I dati si riferiscono a: Impresa
a livello nazionale</t>
  </si>
  <si>
    <t>Provincia della: Sede principale</t>
  </si>
  <si>
    <t>Indeterminato full-time: 2024
Maschi</t>
  </si>
  <si>
    <t>Indeterminato part-time: 2024
Maschi</t>
  </si>
  <si>
    <t>TOTALE INDETERMINATO 2024
Maschi</t>
  </si>
  <si>
    <t>Determinato full-time: 2024
Maschi</t>
  </si>
  <si>
    <t>Determinato part-time: 2024
Maschi</t>
  </si>
  <si>
    <t>Apprendistato 2024
Maschi</t>
  </si>
  <si>
    <t>TOTALE 2024
Maschi</t>
  </si>
  <si>
    <t>Indeterminato - Dirigenti: 2024
Maschi</t>
  </si>
  <si>
    <t>Indeterminato - Quadri: 2024
Maschi</t>
  </si>
  <si>
    <t>Indeterminato - Impiegati: 2024
Maschi</t>
  </si>
  <si>
    <t>Indeterminato - Intermedi: 2024
Maschi</t>
  </si>
  <si>
    <t>Indeterminato - Operai: 2024
Maschi</t>
  </si>
  <si>
    <t>Indeterminato - TOTALE: 2024
Maschi</t>
  </si>
  <si>
    <t>Domanda B.3 - turnover Assunti 2025</t>
  </si>
  <si>
    <t>B.4 N. lavoratori over-60</t>
  </si>
  <si>
    <t>B.5 Azioni implementate Sostituzione dopo il pensionamento</t>
  </si>
  <si>
    <t>Cambio di attività o mansioni in funzione dell'età e delle competenze / Job rotation</t>
  </si>
  <si>
    <t>B.6 N. lavoratori under-30</t>
  </si>
  <si>
    <t>B.7 Azioni implementate Attrazione giovani Italia (trasferimento/alloggio)</t>
  </si>
  <si>
    <t>Ferie (giorni medi pro-capite) Quadri/
Impiegati/Intermedi</t>
  </si>
  <si>
    <t>Ore di lavoro (settimanali pro-capite) Quadri/
Impiegati/Intermedi</t>
  </si>
  <si>
    <t>Pause retribuite (minuti settimanali pro-capite) Quadri/
Impiegati/Intermedi</t>
  </si>
  <si>
    <t xml:space="preserve"> Quadri (Indeterminato, numero medio) Maschi</t>
  </si>
  <si>
    <t>Impiegati/Intermedi:
(Indeterminato, numero medio) Maschi</t>
  </si>
  <si>
    <t>Operai:
(Indeterminato, numero medio) Maschi</t>
  </si>
  <si>
    <t>Infortuni per lavoro e malattie professionali Quadri
Maschi</t>
  </si>
  <si>
    <t>Malattie non professionali  Quadri
Maschi</t>
  </si>
  <si>
    <t>di cui: per carenza Quadri
Maschi</t>
  </si>
  <si>
    <t>Congedi retribuiti Quadri
Maschi</t>
  </si>
  <si>
    <t>Permessi 104 Quadri
Maschi</t>
  </si>
  <si>
    <t>Altri permessi retribuiti Quadri
Maschi</t>
  </si>
  <si>
    <t>Altre assenze non retribuite Quadri
Maschi</t>
  </si>
  <si>
    <t>Assenze per sciopero Quadri
Maschi</t>
  </si>
  <si>
    <t>CIG + FIS Quadri
Maschi</t>
  </si>
  <si>
    <t>ORE DI LAVORO STRAORDINARIO Impiegati/Intermedi
Maschi</t>
  </si>
  <si>
    <t>D.1 Lavoro agile nel 2025 No</t>
  </si>
  <si>
    <t>D.3 Numero dipendenti coinvolti Fino a 1 giorno alla settimana (o fino a 4 giorni al mese)</t>
  </si>
  <si>
    <t>E.1 Difficoltà reperimento No ricerche</t>
  </si>
  <si>
    <t>E.2 Azioni intraprese Nessuna</t>
  </si>
  <si>
    <t>E.2-bis A che livello l'azienda è stata coinvolta in programmi educativi? Scuole primarie / secondarie di primo grado</t>
  </si>
  <si>
    <t>Università (per didattica, ricerca, terzamissione, placement)</t>
  </si>
  <si>
    <t>E.3 L'azienda ha integrato l'Intelligenza Artificiale nei propri processi? No, non siamo interessati a utilizzarla</t>
  </si>
  <si>
    <t>E.4 Lato capitale umano, quali azioni ha intrapreso l’azienda per integrare l’IA nei propri processi o per valutarne l’integrazione? (possibili più risposte) Nessuna azione specifica</t>
  </si>
  <si>
    <t>E.5 Quali sono le principali difficoltà che avete incontrato nell’adozione di soluzioni di Intelligenza Artificiale? Mancanza di informazioni chiare sulle opportunità offerte dall’IA</t>
  </si>
  <si>
    <t>F.1 Contratto aziendale ATTUALMENTE applicato No</t>
  </si>
  <si>
    <t>F.2 Premi variabili collettivi erogati nel 2025 No</t>
  </si>
  <si>
    <t>F.3 Iniziative di welfare No</t>
  </si>
  <si>
    <t>Quali Assistenza sanitaria integrativa</t>
  </si>
  <si>
    <t>F.4 Fonti del welfare Conversione del premio di risultato</t>
  </si>
  <si>
    <t>F.5 N. lavoratori (tempo indet.) che hanno convertito premio in welfare e percentuale premio N. Op.-Imp.-Int-</t>
  </si>
  <si>
    <t>F. 6 Ammontare erogazione welfare operai</t>
  </si>
  <si>
    <t>Unità locale2</t>
  </si>
  <si>
    <t>2024
Femmine3</t>
  </si>
  <si>
    <t>2025
Maschi4</t>
  </si>
  <si>
    <t>2025
Femmine5</t>
  </si>
  <si>
    <t>2024
Femmine6</t>
  </si>
  <si>
    <t>2025
Maschi7</t>
  </si>
  <si>
    <t>2025
Femmine8</t>
  </si>
  <si>
    <t>2024
Femmine9</t>
  </si>
  <si>
    <t>2025
Maschi10</t>
  </si>
  <si>
    <t>2025
Femmine11</t>
  </si>
  <si>
    <t>2024
Femmine12</t>
  </si>
  <si>
    <t>2025
Maschi13</t>
  </si>
  <si>
    <t>2025
Femmine14</t>
  </si>
  <si>
    <t>2024
Femmine15</t>
  </si>
  <si>
    <t>2025
Maschi16</t>
  </si>
  <si>
    <t>2025
Femmine17</t>
  </si>
  <si>
    <t>2024
Femmine18</t>
  </si>
  <si>
    <t>2025
Maschi19</t>
  </si>
  <si>
    <t>2025
Femmine20</t>
  </si>
  <si>
    <t>2024
Femmine21</t>
  </si>
  <si>
    <t>2025
Maschi22</t>
  </si>
  <si>
    <t>2025
Femmine23</t>
  </si>
  <si>
    <t>2024 M 
di cui
part-time24</t>
  </si>
  <si>
    <t>2024
Femmine25</t>
  </si>
  <si>
    <t>2024 F 
di cui
part-time26</t>
  </si>
  <si>
    <t>2025
Maschi27</t>
  </si>
  <si>
    <t>2025 M 
di cui
part-time28</t>
  </si>
  <si>
    <t>2025
Femmine29</t>
  </si>
  <si>
    <t>2025 F 
di cui
part-time30</t>
  </si>
  <si>
    <t>2024 M 
di cui
part-time31</t>
  </si>
  <si>
    <t>2024
Femmine32</t>
  </si>
  <si>
    <t>2024 F 
di cui
part-time33</t>
  </si>
  <si>
    <t>2025
Maschi34</t>
  </si>
  <si>
    <t>2025 M 
di cui
part-time35</t>
  </si>
  <si>
    <t>2025
Femmine36</t>
  </si>
  <si>
    <t>2025 F 
di cui
part-time37</t>
  </si>
  <si>
    <t>2024 M 
di cui
part-time38</t>
  </si>
  <si>
    <t>2024
Femmine39</t>
  </si>
  <si>
    <t>2024 F 
di cui
part-time40</t>
  </si>
  <si>
    <t>2025
Maschi41</t>
  </si>
  <si>
    <t>2025 M 
di cui
part-time42</t>
  </si>
  <si>
    <t>2025
Femmine43</t>
  </si>
  <si>
    <t>2025 F 
di cui
part-time44</t>
  </si>
  <si>
    <t>2024 M 
di cui
part-time45</t>
  </si>
  <si>
    <t>2024
Femmine46</t>
  </si>
  <si>
    <t>2024 F 
di cui
part-time47</t>
  </si>
  <si>
    <t>2025
Maschi48</t>
  </si>
  <si>
    <t>2025 M 
di cui
part-time49</t>
  </si>
  <si>
    <t>2025
Femmine50</t>
  </si>
  <si>
    <t>2025 F 
di cui
part-time51</t>
  </si>
  <si>
    <t>2024 M 
di cui
part-time52</t>
  </si>
  <si>
    <t>2024
Femmine53</t>
  </si>
  <si>
    <t>2024 F 
di cui
part-time54</t>
  </si>
  <si>
    <t>2025
Maschi55</t>
  </si>
  <si>
    <t>2025 M 
di cui
part-time56</t>
  </si>
  <si>
    <t>2025
Femmine57</t>
  </si>
  <si>
    <t>2025 F 
di cui
part-time58</t>
  </si>
  <si>
    <t>Operai59</t>
  </si>
  <si>
    <t>Operai60</t>
  </si>
  <si>
    <t>Femmine61</t>
  </si>
  <si>
    <t>Femmine62</t>
  </si>
  <si>
    <t>Quadri
Femmine63</t>
  </si>
  <si>
    <t>Impiegati/Intermedi
Maschi64</t>
  </si>
  <si>
    <t>Impiegati/Intermedi
Femmine65</t>
  </si>
  <si>
    <t>Operai
Maschi66</t>
  </si>
  <si>
    <t>Operai
Femmine67</t>
  </si>
  <si>
    <t>Quadri
Femmine68</t>
  </si>
  <si>
    <t>Impiegati/Intermedi
Maschi69</t>
  </si>
  <si>
    <t>Impiegati/Intermedi
Femmine70</t>
  </si>
  <si>
    <t>Operai
Maschi71</t>
  </si>
  <si>
    <t>Operai
Femmine72</t>
  </si>
  <si>
    <t>Quadri
Femmine73</t>
  </si>
  <si>
    <t>Impiegati/Intermedi
Maschi74</t>
  </si>
  <si>
    <t>Impiegati/Intermedi
Femmine75</t>
  </si>
  <si>
    <t>Operai
Maschi76</t>
  </si>
  <si>
    <t>Operai
Femmine77</t>
  </si>
  <si>
    <t>Quadri
Femmine78</t>
  </si>
  <si>
    <t>Impiegati/Intermedi
Maschi79</t>
  </si>
  <si>
    <t>Impiegati/Intermedi
Femmine80</t>
  </si>
  <si>
    <t>Operai
Maschi81</t>
  </si>
  <si>
    <t>Operai
Femmine82</t>
  </si>
  <si>
    <t>Quadri
Femmine83</t>
  </si>
  <si>
    <t>Impiegati/Intermedi
Maschi84</t>
  </si>
  <si>
    <t>Impiegati/Intermedi
Femmine85</t>
  </si>
  <si>
    <t>Operai
Maschi86</t>
  </si>
  <si>
    <t>Operai
Femmine87</t>
  </si>
  <si>
    <t>Quadri
Femmine88</t>
  </si>
  <si>
    <t>Impiegati/Intermedi
Maschi89</t>
  </si>
  <si>
    <t>Impiegati/Intermedi
Femmine90</t>
  </si>
  <si>
    <t>Operai
Maschi91</t>
  </si>
  <si>
    <t>Operai
Femmine92</t>
  </si>
  <si>
    <t>Quadri
Femmine93</t>
  </si>
  <si>
    <t>Impiegati/Intermedi
Maschi94</t>
  </si>
  <si>
    <t>Impiegati/Intermedi
Femmine95</t>
  </si>
  <si>
    <t>Operai
Maschi96</t>
  </si>
  <si>
    <t>Operai
Femmine97</t>
  </si>
  <si>
    <t>Quadri
Femmine98</t>
  </si>
  <si>
    <t>Impiegati/Intermedi
Maschi99</t>
  </si>
  <si>
    <t>Impiegati/Intermedi
Femmine100</t>
  </si>
  <si>
    <t>Operai
Maschi101</t>
  </si>
  <si>
    <t>Operai
Femmine102</t>
  </si>
  <si>
    <t>Impiegati/Intermedi
Femmine103</t>
  </si>
  <si>
    <t>Operai
Maschi104</t>
  </si>
  <si>
    <t>Operai
Femmine105</t>
  </si>
  <si>
    <t>Sì106</t>
  </si>
  <si>
    <t>Altro (specificare)107</t>
  </si>
  <si>
    <t>Sì108</t>
  </si>
  <si>
    <t>Sì109</t>
  </si>
  <si>
    <t>Sì110</t>
  </si>
  <si>
    <t>B.7 Per questi lavoratori under-30, quali delle seguenti azioni l'azienda già implementa o pensa di implementare?</t>
  </si>
  <si>
    <t>B.5 Per questi lavoratori over-60, quali delle seguenti azioni l'azienda già implementa o pensa di implementare?</t>
  </si>
  <si>
    <t>Parametri</t>
  </si>
  <si>
    <t>G.1 L'impresa ha una struttura di politica retributiva formalizzata? No</t>
  </si>
  <si>
    <t>Nessun criterio Dirigenti</t>
  </si>
  <si>
    <t>Operai/intermedi</t>
  </si>
  <si>
    <t>Obiettivi aziendali Dirigenti</t>
  </si>
  <si>
    <t>Obiettivi individuali Dirigenti</t>
  </si>
  <si>
    <t>Job evaluation/Classificazione dei ruoli Dirigenti</t>
  </si>
  <si>
    <t>Posizionamento rispetto al mercato di riferimento Dirigenti</t>
  </si>
  <si>
    <t>Anzianità di servizio Dirigenti</t>
  </si>
  <si>
    <t>Tasso di inflazione Dirigenti</t>
  </si>
  <si>
    <t>Altro Dirigenti</t>
  </si>
  <si>
    <t>G.3 Quale prevede sarà, nel 2024, l'incremento medio della RAL (Retribuzione Annua Lorda) per ciascuna categoria di dipendenti? Dirigenti</t>
  </si>
  <si>
    <t>Media azienda</t>
  </si>
  <si>
    <t>G.4 L'impresa riconosce un premio variabile? no</t>
  </si>
  <si>
    <t>G.5 Quali sono gli indicatori (di produttività, redditività, efficienza, qualità o innovazione) sulla base dei quali vengono erogati i premi variabili? Volume della produzione/n. dipendenti</t>
  </si>
  <si>
    <t>Lavoro agile (smart working)</t>
  </si>
  <si>
    <t xml:space="preserve">Triennale </t>
  </si>
  <si>
    <t>Magistrale Umanistica (lettere, filosofia, ecc.)</t>
  </si>
  <si>
    <t xml:space="preserve">G.7 Qual è indicativamente la percentuale di incremento dopo il primo anno? </t>
  </si>
  <si>
    <t>G.8 Nel 2024 l'azienda ha avuto stagisti? No</t>
  </si>
  <si>
    <t xml:space="preserve">G.8 Se sì, con quale rimborso mensile medio in caso di tirocini extracurriculari? </t>
  </si>
  <si>
    <t>Sì2</t>
  </si>
  <si>
    <t>Quadri3</t>
  </si>
  <si>
    <t>Impiegati4</t>
  </si>
  <si>
    <t>Quadri5</t>
  </si>
  <si>
    <t>Impiegati6</t>
  </si>
  <si>
    <t>Operai/intermedi7</t>
  </si>
  <si>
    <t>Quadri8</t>
  </si>
  <si>
    <t>Impiegati9</t>
  </si>
  <si>
    <t>Operai/intermedi10</t>
  </si>
  <si>
    <t>Quadri11</t>
  </si>
  <si>
    <t>Impiegati12</t>
  </si>
  <si>
    <t>Operai/intermedi13</t>
  </si>
  <si>
    <t>Quadri14</t>
  </si>
  <si>
    <t>Impiegati15</t>
  </si>
  <si>
    <t>Operai/intermedi16</t>
  </si>
  <si>
    <t>Quadri17</t>
  </si>
  <si>
    <t>Impiegati18</t>
  </si>
  <si>
    <t>Operai/intermedi19</t>
  </si>
  <si>
    <t>Quadri20</t>
  </si>
  <si>
    <t>Impiegati21</t>
  </si>
  <si>
    <t>Operai/intermedi22</t>
  </si>
  <si>
    <t>Quadri23</t>
  </si>
  <si>
    <t>Impiegati24</t>
  </si>
  <si>
    <t>Operai/intermedi25</t>
  </si>
  <si>
    <t>Quadri26</t>
  </si>
  <si>
    <t>Impiegati27</t>
  </si>
  <si>
    <t>Operai/intermedi28</t>
  </si>
  <si>
    <t>Media Ponderata29</t>
  </si>
  <si>
    <t>Altro (specificare)30</t>
  </si>
  <si>
    <t>Sì31</t>
  </si>
  <si>
    <t>- a tempo indeterminato</t>
  </si>
  <si>
    <t>- a tempo determinato</t>
  </si>
  <si>
    <t>- di apprendistato</t>
  </si>
  <si>
    <t>di cui con contratto:</t>
  </si>
  <si>
    <t>Somministrazione a tempo determinato (ex-interinale)</t>
  </si>
  <si>
    <t>Quanti</t>
  </si>
  <si>
    <t>Somministrazione a tempo indeterminato/staff-leasing</t>
  </si>
  <si>
    <t>di cui in precedenza con contratto:</t>
  </si>
  <si>
    <t>trasformazioni complessive</t>
  </si>
  <si>
    <t>a tempo determinato</t>
  </si>
  <si>
    <t>di somministrazione</t>
  </si>
  <si>
    <t>TOTALE TRASFORMAZIONI</t>
  </si>
  <si>
    <t>TOTALE</t>
  </si>
  <si>
    <t>Se sì, quali materie regola il contratto?</t>
  </si>
  <si>
    <t>Premi di risultato collettivi</t>
  </si>
  <si>
    <t>Messa a disposizione di welfare al personale non dirigente, aggiuntivo rispetto a quello previsto dalla legge, dal CCNL e dal regolamento aziendale</t>
  </si>
  <si>
    <t>Conversione dei premi di risultato in welfare</t>
  </si>
  <si>
    <t>Orario di lavoro (es. turni, flessibilità multiperiodali, maggiorazioni per lavoro straordinario/a turni)</t>
  </si>
  <si>
    <t>Conciliazione vita-lavoro (es. banca ore, orari di entrata e uscita flessibili, permessi)</t>
  </si>
  <si>
    <t>Lavoro agile / smart working</t>
  </si>
  <si>
    <t>Previsione di specifiche esigenze per l’apposizione di un termine superiore a 12 mesi per i contratti a tempo determinato (cd. "causali contrattuali")</t>
  </si>
  <si>
    <t>Formazione (aggiuntiva rispetto a quella da CCNL o di legge)</t>
  </si>
  <si>
    <t>Partecipazione dei lavoratori agli utili</t>
  </si>
  <si>
    <t>Coinvolgimento paritetico dei dipendenti nell'organizzazione</t>
  </si>
  <si>
    <t>Protocolli di sicurezza</t>
  </si>
  <si>
    <t>Invecchiamento attivo (flessibilità specifica per lavoratori anziani)</t>
  </si>
  <si>
    <t>Costituzione Osservatorio aziendale (art. 46 CCNL)</t>
  </si>
  <si>
    <t>Costituzione Comitato per lo scenario economico (art. 46 CCNL)</t>
  </si>
  <si>
    <t>Costituzione Fondo bilaterale per il sostegno al reddito (art. 60 CCNL)</t>
  </si>
  <si>
    <t>Accordo su sicurezza lavoratori e salvaguardia impianti (art. 67 CCNL)</t>
  </si>
  <si>
    <t>Definizione attività stagionali (art. 3 CCNL)</t>
  </si>
  <si>
    <t xml:space="preserve">Utilizzazione del conto ore per finalità e modalità aggiuntive rispetto a quanto previsto dal CCNL (art. 8 CCNL) </t>
  </si>
  <si>
    <t>Nessuna delle precedenti</t>
  </si>
  <si>
    <t>F.1.2. Se l’azienda applica il CCNL per gli addetti all’industria chimica, chimico-farmaceutica, delle fibre chimiche e dei settori abrasivi, lubrificanti e GPL, indicare quali tematiche sono state affrontate con la contrattazione aziendale (anche negli anni precedenti al 2025):</t>
  </si>
  <si>
    <t>B.8 L'impresa si è avvalsa di lavoratori in somministrazione e/o staff leasing nel 2025?</t>
  </si>
  <si>
    <t>B.9 Numero di trasformazioni a tempo indeterminato nel 2025</t>
  </si>
  <si>
    <t>G) STRUTTURA DELL'OCCUPAZIONE PER LIVELLO DI ISTRUZIONE</t>
  </si>
  <si>
    <t>G.1 Indicare la quota % di dipendenti al 31.12.2025 con laurea o titolo di studio superiore</t>
  </si>
  <si>
    <t>B.4 - somministrazione nel 2024 tempo determinato No</t>
  </si>
  <si>
    <t>B.4 - somministrazione nel 2024 tempo determinato Sì</t>
  </si>
  <si>
    <t>B.4 - somministrazione nel 2024 tempo determinato Quanti</t>
  </si>
  <si>
    <t>B.4 - somministrazione nel 2024 tempo indeterminato No</t>
  </si>
  <si>
    <t>B.4 - somministrazione nel 2024 tempo indeterminato Sì</t>
  </si>
  <si>
    <t>B.4 - somministrazione nel 2024 tempo indeterminato Quanti</t>
  </si>
  <si>
    <t>B.3 (segue) Assunti di cui Assunti a tempo indeterminato 2024</t>
  </si>
  <si>
    <t>B.3 (segue) Assunti di cui Assunti a tempo determinato 2024</t>
  </si>
  <si>
    <t>B.3 (segue) Assunti di cui Assunti apprendistato 2024</t>
  </si>
  <si>
    <t>B.5 - Trasformazioni nel 2024 - COMPLESSIVE da tempo determinato</t>
  </si>
  <si>
    <t>B.5 - Trasformazioni nel 2024 - COMPLESSIVE da somministrazione</t>
  </si>
  <si>
    <t>B.5 - Trasformazioni nel 2024 - COMPLESSIVE TOTALE</t>
  </si>
  <si>
    <t xml:space="preserve"> Su un totale di</t>
  </si>
  <si>
    <t>C.A. - Contenuti Premi di risultato collettivi</t>
  </si>
  <si>
    <t>C.A. - Contenuti Welfare aggiuntivo rispetto a CCNL o regolamento</t>
  </si>
  <si>
    <t>C.A. - Contenuti Conversione premi in welfare</t>
  </si>
  <si>
    <t>C.A. - Contenuti Orario di lavoro</t>
  </si>
  <si>
    <t>C.A. - Contenuti Conciliazione vita-lavoro</t>
  </si>
  <si>
    <t>C.A. - Contenuti Lavoro agile</t>
  </si>
  <si>
    <t>C.A. - Contenuti "Causali contrattuali"</t>
  </si>
  <si>
    <t>C.A. - Contenuti Formazione aggiuntiva rispetto a CCNL o legge</t>
  </si>
  <si>
    <t>C.A. - Contenuti Partecipazione agli utili</t>
  </si>
  <si>
    <t>C.A. - Contenuti Coinvolgimento paritetico</t>
  </si>
  <si>
    <t>C.A. - Contenuti Protocolli sicurezza</t>
  </si>
  <si>
    <t>C.A. - Contenuti Invecchiamento attivo</t>
  </si>
  <si>
    <t>C.A. - Contenuti Altro: specificare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</si>
  <si>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Cos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</si>
  <si>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2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</si>
  <si>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3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</si>
  <si>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Acc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</si>
  <si>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Def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</si>
  <si>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Uti</t>
  </si>
  <si>
    <t>F1.2 Se l’azienda applica il CCNL per gli addetti all’industria chimica, chimico-farmaceutica, delle fibre chimiche e dei settori abrasivi, lubrificanti e GPL, quali tematiche sono state affontate con la contrattazione aziendale (anche prima del 2024) Nes</t>
  </si>
  <si>
    <t>G.1 Indicare la quota % di dipendenti al 31.12.2024 con laurea o titolo di studio superiore % di dipendenti con laurea o titolo di studio superiore</t>
  </si>
  <si>
    <t>%</t>
  </si>
  <si>
    <r>
      <t xml:space="preserve">dipendenti in forza
(media 2025 da </t>
    </r>
    <r>
      <rPr>
        <b/>
        <i/>
        <sz val="10"/>
        <color rgb="FFBF5B09"/>
        <rFont val="Arial"/>
        <family val="2"/>
      </rPr>
      <t>B.1</t>
    </r>
    <r>
      <rPr>
        <i/>
        <sz val="10"/>
        <color rgb="FFBF5B09"/>
        <rFont val="Arial"/>
        <family val="2"/>
      </rPr>
      <t>)</t>
    </r>
  </si>
  <si>
    <r>
      <t>E.6 Nel 2025, quanti dipendenti (</t>
    </r>
    <r>
      <rPr>
        <b/>
        <u/>
        <sz val="10"/>
        <rFont val="Arial"/>
        <family val="2"/>
      </rPr>
      <t>compresi i dirigenti</t>
    </r>
    <r>
      <rPr>
        <b/>
        <sz val="10"/>
        <rFont val="Arial"/>
        <family val="2"/>
      </rPr>
      <t>) hanno partecipato ad almeno un’attività di formazione aziendale diversa da quella obbligatoria?</t>
    </r>
  </si>
  <si>
    <t>E.6 Dipendenti che hanno partecipato ad attività di formazione, diversa da quella obbligatoria Numero di dipendenti</t>
  </si>
  <si>
    <r>
      <t xml:space="preserve">F.3b L’azienda ha adottato iniziative volte a favorire la prevenzione sanitaria tra i propri dipendenti </t>
    </r>
    <r>
      <rPr>
        <sz val="10"/>
        <rFont val="Arial"/>
        <family val="2"/>
      </rPr>
      <t>(incentivi per partecipare agli screening,</t>
    </r>
  </si>
  <si>
    <t xml:space="preserve"> check-up aziendali, ecc.)?</t>
  </si>
  <si>
    <t>Prevenzione</t>
  </si>
  <si>
    <t>H.1 L'impresa ha una struttura di politica retributiva formalizzata?</t>
  </si>
  <si>
    <t>H.2 Quali criteri vengono utilizzati per aumentare la RAL (Retribuzione Annua Lorda)?</t>
  </si>
  <si>
    <t>H.3 Quale prevede sarà, nel 2026, l'incremento medio della RAL (Retribuzione Annua Lorda) per ciascuna categoria di dipendenti?</t>
  </si>
  <si>
    <t>H.4 L'impresa riconosce un premio variabile?</t>
  </si>
  <si>
    <t xml:space="preserve">H.5 Quali sono gli indicatori (di produttività, redditività, efficienza, qualità o innovazione) sulla base dei quali vengono erogati i premi variabili?
</t>
  </si>
  <si>
    <t>H.6 Indicare la retribuzione d'ingresso per neolaureati alla prima esperienza di lavoro distinguendo la laurea triennale dalla magistrale e quest'ultima per indirizzi generali</t>
  </si>
  <si>
    <t>H.7 Qual è indicativamente la percentuale di incremento dopo il primo anno?</t>
  </si>
  <si>
    <t>H.8 Nel 2025 l'azienda  ha avuto stagisti?</t>
  </si>
  <si>
    <t>H) POLITICHE RETRIBUTIVE</t>
  </si>
  <si>
    <r>
      <t xml:space="preserve">F.3a L'azienda mette a disposizione dei propri dipendenti </t>
    </r>
    <r>
      <rPr>
        <b/>
        <u/>
        <sz val="10"/>
        <rFont val="Arial"/>
        <family val="2"/>
      </rPr>
      <t>non dirigenti</t>
    </r>
    <r>
      <rPr>
        <b/>
        <sz val="10"/>
        <rFont val="Arial"/>
        <family val="2"/>
      </rPr>
      <t xml:space="preserve"> uno o più servizi di welfare? 
</t>
    </r>
    <r>
      <rPr>
        <i/>
        <sz val="10"/>
        <rFont val="Arial"/>
        <family val="2"/>
      </rPr>
      <t xml:space="preserve">Considerare </t>
    </r>
    <r>
      <rPr>
        <i/>
        <u/>
        <sz val="10"/>
        <rFont val="Arial"/>
        <family val="2"/>
      </rPr>
      <t>tutte le iniziative di welfare</t>
    </r>
    <r>
      <rPr>
        <i/>
        <sz val="10"/>
        <rFont val="Arial"/>
        <family val="2"/>
      </rPr>
      <t xml:space="preserve"> indipendentemente dalla fonte (CCNL, contratto aziendale o regolamento aziendale)</t>
    </r>
  </si>
  <si>
    <t>CONFINDUSTRIA BERGAMO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</si>
</sst>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  <numFmt numFmtId="168" formatCode="#,##0\ &quot;€&quot;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Arial"/>
      <family val="2"/>
    </font>
    <font>
      <b/>
      <sz val="16"/>
      <color indexed="56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indexed="56"/>
      <name val="Arial"/>
      <family val="2"/>
    </font>
    <font>
      <sz val="10"/>
      <color indexed="9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i/>
      <sz val="10"/>
      <name val="Arial"/>
      <family val="2"/>
    </font>
    <font>
      <sz val="11"/>
      <color rgb="FFFF0000"/>
      <name val="Arial"/>
      <family val="2"/>
    </font>
    <font>
      <b/>
      <sz val="11"/>
      <color rgb="FFFF3300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theme="4" tint="0.39997558519241921"/>
      <name val="Calibri"/>
      <family val="2"/>
      <scheme val="minor"/>
    </font>
    <font>
      <sz val="11"/>
      <color theme="4" tint="0.39997558519241921"/>
      <name val="Arial"/>
      <family val="2"/>
    </font>
    <font>
      <b/>
      <sz val="10"/>
      <color theme="4" tint="0.39997558519241921"/>
      <name val="Arial"/>
      <family val="2"/>
    </font>
    <font>
      <sz val="10"/>
      <color theme="4" tint="0.39997558519241921"/>
      <name val="Arial"/>
      <family val="2"/>
    </font>
    <font>
      <i/>
      <u/>
      <sz val="10"/>
      <color theme="4" tint="0.39997558519241921"/>
      <name val="Arial"/>
      <family val="2"/>
    </font>
    <font>
      <i/>
      <u/>
      <sz val="11"/>
      <color theme="4" tint="0.39997558519241921"/>
      <name val="Calibri"/>
      <family val="2"/>
      <scheme val="minor"/>
    </font>
    <font>
      <sz val="9"/>
      <color theme="4" tint="0.39997558519241921"/>
      <name val="Arial"/>
      <family val="2"/>
    </font>
    <font>
      <b/>
      <i/>
      <sz val="9"/>
      <color theme="4" tint="0.39997558519241921"/>
      <name val="Arial"/>
      <family val="2"/>
    </font>
    <font>
      <i/>
      <sz val="10"/>
      <color theme="4" tint="0.39997558519241921"/>
      <name val="Arial"/>
      <family val="2"/>
    </font>
    <font>
      <b/>
      <i/>
      <sz val="12"/>
      <color theme="4" tint="0.3999755851924192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i/>
      <u/>
      <sz val="10"/>
      <name val="Arial"/>
      <family val="2"/>
    </font>
    <font>
      <b/>
      <i/>
      <sz val="10"/>
      <name val="Arial"/>
      <family val="2"/>
    </font>
    <font>
      <sz val="8"/>
      <color indexed="8"/>
      <name val="Tahoma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FF0000"/>
      <name val="Arial"/>
      <family val="2"/>
    </font>
    <font>
      <b/>
      <i/>
      <sz val="12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rgb="FF0000FF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theme="0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i/>
      <sz val="8"/>
      <color rgb="FFFF0000"/>
      <name val="Arial"/>
      <family val="2"/>
    </font>
    <font>
      <sz val="14"/>
      <color rgb="FFFF0000"/>
      <name val="Arial"/>
      <family val="2"/>
    </font>
    <font>
      <u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2"/>
      <color rgb="FFC00000"/>
      <name val="Arial"/>
      <family val="2"/>
    </font>
    <font>
      <vertAlign val="superscript"/>
      <sz val="10"/>
      <name val="Arial"/>
      <family val="2"/>
    </font>
    <font>
      <b/>
      <sz val="12"/>
      <color rgb="FF008000"/>
      <name val="Arial"/>
      <family val="2"/>
    </font>
    <font>
      <b/>
      <sz val="12"/>
      <color theme="6" tint="-0.249977111117893"/>
      <name val="Arial"/>
      <family val="2"/>
    </font>
    <font>
      <sz val="9"/>
      <name val="Arial"/>
      <family val="2"/>
    </font>
    <font>
      <b/>
      <i/>
      <sz val="14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sz val="12"/>
      <color rgb="FF0000FF"/>
      <name val="Arial"/>
      <family val="2"/>
    </font>
    <font>
      <i/>
      <sz val="9"/>
      <color rgb="FFFF0000"/>
      <name val="Arial"/>
      <family val="2"/>
    </font>
    <font>
      <i/>
      <sz val="10"/>
      <color theme="9" tint="-0.249977111117893"/>
      <name val="Arial"/>
      <family val="2"/>
    </font>
    <font>
      <sz val="8.5"/>
      <color rgb="FFFF0000"/>
      <name val="Arial"/>
      <family val="2"/>
    </font>
    <font>
      <sz val="11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b/>
      <i/>
      <u/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0"/>
      <color rgb="FFFF0000"/>
      <name val="Arial"/>
      <family val="2"/>
    </font>
    <font>
      <b/>
      <i/>
      <u/>
      <sz val="10"/>
      <name val="Arial"/>
      <family val="2"/>
    </font>
    <font>
      <b/>
      <sz val="8"/>
      <color rgb="FFFF0000"/>
      <name val="Arial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B0F0"/>
      <name val="Arial"/>
      <family val="2"/>
    </font>
    <font>
      <b/>
      <sz val="11"/>
      <color rgb="FF00B0F0"/>
      <name val="Arial"/>
      <family val="2"/>
    </font>
    <font>
      <i/>
      <sz val="9"/>
      <color rgb="FFBF5B09"/>
      <name val="Arial"/>
      <family val="2"/>
    </font>
    <font>
      <i/>
      <sz val="10"/>
      <color rgb="FFBF5B09"/>
      <name val="Arial"/>
      <family val="2"/>
    </font>
    <font>
      <b/>
      <i/>
      <sz val="10"/>
      <color rgb="FFBF5B09"/>
      <name val="Arial"/>
      <family val="2"/>
    </font>
    <font>
      <u/>
      <sz val="9"/>
      <name val="Arial"/>
      <family val="2"/>
    </font>
    <font>
      <b/>
      <sz val="26"/>
      <color rgb="FFFF0000"/>
      <name val="Arial"/>
      <family val="2"/>
    </font>
    <font>
      <b/>
      <sz val="9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+"/>
    </font>
    <font>
      <i/>
      <sz val="11"/>
      <color rgb="FFFF0000"/>
      <name val="Ari+"/>
    </font>
    <font>
      <sz val="8"/>
      <name val="Arial"/>
      <family val="2"/>
    </font>
    <font>
      <sz val="9"/>
      <color theme="1"/>
      <name val="Calibri"/>
      <family val="2"/>
      <scheme val="minor"/>
    </font>
    <font>
      <strike/>
      <sz val="10"/>
      <color theme="1"/>
      <name val="Arial"/>
      <family val="2"/>
    </font>
    <font>
      <sz val="24"/>
      <color rgb="FFFF0000"/>
      <name val="Arial"/>
      <family val="2"/>
    </font>
    <font>
      <b/>
      <sz val="11"/>
      <name val="Calibri"/>
      <family val="2"/>
      <scheme val="minor"/>
    </font>
    <font>
      <b/>
      <sz val="9"/>
      <color rgb="FFFF0000"/>
      <name val="Arial"/>
      <family val="2"/>
    </font>
    <font>
      <b/>
      <sz val="10"/>
      <color theme="4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i/>
      <u/>
      <sz val="10"/>
      <color theme="1"/>
      <name val="Arial"/>
      <family val="2"/>
    </font>
    <font>
      <b/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indexed="47"/>
        <bgColor indexed="9"/>
      </patternFill>
    </fill>
    <fill>
      <patternFill patternType="darkGray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mediumGray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lightGray">
        <fgColor theme="9" tint="0.59996337778862885"/>
        <bgColor indexed="65"/>
      </patternFill>
    </fill>
    <fill>
      <patternFill patternType="solid">
        <fgColor theme="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3">
    <xf numFmtId="0" fontId="0" fillId="0" borderId="0" xfId="0"/>
    <xf numFmtId="0" fontId="0" fillId="13" borderId="0" xfId="0" applyFill="1"/>
    <xf numFmtId="0" fontId="14" fillId="13" borderId="0" xfId="3" applyFont="1" applyFill="1" applyAlignment="1">
      <alignment vertical="center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0" xfId="5" applyFont="1" applyAlignment="1">
      <alignment horizontal="left" vertical="center" wrapText="1"/>
    </xf>
    <xf numFmtId="0" fontId="5" fillId="0" borderId="0" xfId="5" applyFont="1" applyAlignment="1">
      <alignment vertical="center"/>
    </xf>
    <xf numFmtId="0" fontId="5" fillId="0" borderId="0" xfId="5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left"/>
    </xf>
    <xf numFmtId="0" fontId="11" fillId="0" borderId="0" xfId="5"/>
    <xf numFmtId="3" fontId="5" fillId="7" borderId="11" xfId="0" applyNumberFormat="1" applyFont="1" applyFill="1" applyBorder="1" applyAlignment="1" applyProtection="1">
      <alignment horizontal="center" vertical="center"/>
      <protection locked="0"/>
    </xf>
    <xf numFmtId="3" fontId="5" fillId="7" borderId="8" xfId="0" applyNumberFormat="1" applyFont="1" applyFill="1" applyBorder="1" applyAlignment="1" applyProtection="1">
      <alignment horizontal="center" vertical="center"/>
      <protection locked="0"/>
    </xf>
    <xf numFmtId="3" fontId="5" fillId="7" borderId="21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/>
    <xf numFmtId="0" fontId="57" fillId="0" borderId="26" xfId="0" applyFont="1" applyBorder="1" applyAlignment="1">
      <alignment vertical="center" wrapText="1"/>
    </xf>
    <xf numFmtId="49" fontId="57" fillId="14" borderId="26" xfId="0" applyNumberFormat="1" applyFont="1" applyFill="1" applyBorder="1" applyAlignment="1">
      <alignment horizontal="center" vertical="center" wrapText="1"/>
    </xf>
    <xf numFmtId="49" fontId="57" fillId="0" borderId="26" xfId="0" applyNumberFormat="1" applyFont="1" applyBorder="1" applyAlignment="1">
      <alignment horizontal="left" vertical="center" wrapText="1"/>
    </xf>
    <xf numFmtId="0" fontId="56" fillId="0" borderId="0" xfId="0" applyFont="1" applyAlignment="1">
      <alignment horizontal="center"/>
    </xf>
    <xf numFmtId="49" fontId="38" fillId="14" borderId="26" xfId="0" applyNumberFormat="1" applyFont="1" applyFill="1" applyBorder="1" applyAlignment="1">
      <alignment horizontal="right" vertical="center" wrapText="1"/>
    </xf>
    <xf numFmtId="0" fontId="38" fillId="0" borderId="26" xfId="0" applyFont="1" applyBorder="1" applyAlignment="1">
      <alignment horizontal="right" vertical="center" wrapText="1"/>
    </xf>
    <xf numFmtId="0" fontId="56" fillId="0" borderId="0" xfId="0" applyFont="1" applyAlignment="1">
      <alignment horizontal="right"/>
    </xf>
    <xf numFmtId="0" fontId="21" fillId="2" borderId="0" xfId="0" applyFont="1" applyFill="1" applyAlignment="1" applyProtection="1">
      <alignment vertical="center"/>
      <protection hidden="1"/>
    </xf>
    <xf numFmtId="0" fontId="53" fillId="2" borderId="0" xfId="0" applyFont="1" applyFill="1" applyAlignment="1" applyProtection="1">
      <alignment horizontal="left" vertical="center"/>
      <protection hidden="1"/>
    </xf>
    <xf numFmtId="0" fontId="46" fillId="2" borderId="0" xfId="0" applyFont="1" applyFill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horizontal="left" vertical="center" indent="1"/>
      <protection hidden="1"/>
    </xf>
    <xf numFmtId="0" fontId="47" fillId="2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vertical="top" wrapText="1"/>
      <protection hidden="1"/>
    </xf>
    <xf numFmtId="0" fontId="19" fillId="0" borderId="0" xfId="0" applyFont="1" applyProtection="1">
      <protection hidden="1"/>
    </xf>
    <xf numFmtId="0" fontId="44" fillId="2" borderId="0" xfId="0" applyFont="1" applyFill="1" applyAlignment="1" applyProtection="1">
      <alignment horizontal="left" vertical="center"/>
      <protection hidden="1"/>
    </xf>
    <xf numFmtId="0" fontId="46" fillId="2" borderId="0" xfId="0" applyFont="1" applyFill="1" applyAlignment="1" applyProtection="1">
      <alignment horizontal="left" vertical="center"/>
      <protection hidden="1"/>
    </xf>
    <xf numFmtId="0" fontId="54" fillId="2" borderId="0" xfId="0" applyFont="1" applyFill="1" applyAlignment="1" applyProtection="1">
      <alignment horizontal="left" vertical="center" indent="1"/>
      <protection hidden="1"/>
    </xf>
    <xf numFmtId="1" fontId="47" fillId="0" borderId="0" xfId="0" applyNumberFormat="1" applyFont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52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19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horizontal="center" wrapText="1"/>
      <protection hidden="1"/>
    </xf>
    <xf numFmtId="0" fontId="44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horizontal="left" vertical="center" wrapText="1"/>
      <protection hidden="1"/>
    </xf>
    <xf numFmtId="0" fontId="45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 wrapText="1"/>
      <protection hidden="1"/>
    </xf>
    <xf numFmtId="0" fontId="46" fillId="0" borderId="0" xfId="0" applyFont="1" applyAlignment="1" applyProtection="1">
      <alignment vertical="center" wrapText="1"/>
      <protection hidden="1"/>
    </xf>
    <xf numFmtId="1" fontId="46" fillId="0" borderId="0" xfId="0" applyNumberFormat="1" applyFont="1" applyAlignment="1" applyProtection="1">
      <alignment vertical="center"/>
      <protection hidden="1"/>
    </xf>
    <xf numFmtId="0" fontId="62" fillId="0" borderId="0" xfId="0" applyFont="1" applyAlignment="1" applyProtection="1">
      <alignment horizontal="left" vertical="center" indent="1"/>
      <protection hidden="1"/>
    </xf>
    <xf numFmtId="0" fontId="11" fillId="0" borderId="0" xfId="0" applyFont="1" applyProtection="1">
      <protection hidden="1"/>
    </xf>
    <xf numFmtId="0" fontId="6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 indent="1"/>
      <protection hidden="1"/>
    </xf>
    <xf numFmtId="0" fontId="44" fillId="2" borderId="0" xfId="0" applyFont="1" applyFill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 wrapText="1"/>
      <protection hidden="1"/>
    </xf>
    <xf numFmtId="0" fontId="44" fillId="0" borderId="0" xfId="0" applyFont="1" applyAlignment="1" applyProtection="1">
      <alignment horizontal="left" vertical="center" indent="1"/>
      <protection hidden="1"/>
    </xf>
    <xf numFmtId="0" fontId="44" fillId="0" borderId="0" xfId="0" applyFont="1" applyAlignment="1" applyProtection="1">
      <alignment vertical="top" wrapText="1"/>
      <protection hidden="1"/>
    </xf>
    <xf numFmtId="0" fontId="76" fillId="2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53" fillId="0" borderId="0" xfId="0" applyFont="1" applyAlignment="1" applyProtection="1">
      <alignment horizontal="left" vertical="center"/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54" fillId="0" borderId="0" xfId="0" applyFont="1" applyAlignment="1" applyProtection="1">
      <alignment horizontal="left" vertical="center" indent="1"/>
      <protection hidden="1"/>
    </xf>
    <xf numFmtId="0" fontId="47" fillId="0" borderId="0" xfId="0" applyFont="1" applyProtection="1">
      <protection hidden="1"/>
    </xf>
    <xf numFmtId="0" fontId="60" fillId="0" borderId="0" xfId="0" applyFont="1" applyAlignment="1" applyProtection="1">
      <alignment horizontal="left" vertical="center" indent="1"/>
      <protection hidden="1"/>
    </xf>
    <xf numFmtId="0" fontId="62" fillId="0" borderId="0" xfId="0" applyFont="1" applyAlignment="1" applyProtection="1">
      <alignment vertical="center"/>
      <protection hidden="1"/>
    </xf>
    <xf numFmtId="0" fontId="6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7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1" fontId="6" fillId="6" borderId="0" xfId="0" applyNumberFormat="1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18" fillId="0" borderId="20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7" borderId="16" xfId="0" applyFont="1" applyFill="1" applyBorder="1" applyAlignment="1" applyProtection="1">
      <alignment horizontal="left" vertical="center"/>
      <protection hidden="1"/>
    </xf>
    <xf numFmtId="0" fontId="5" fillId="7" borderId="17" xfId="0" applyFont="1" applyFill="1" applyBorder="1" applyAlignment="1" applyProtection="1">
      <alignment horizontal="left" vertical="center"/>
      <protection hidden="1"/>
    </xf>
    <xf numFmtId="1" fontId="5" fillId="3" borderId="21" xfId="0" applyNumberFormat="1" applyFont="1" applyFill="1" applyBorder="1" applyAlignment="1" applyProtection="1">
      <alignment horizontal="center" vertical="center"/>
      <protection hidden="1"/>
    </xf>
    <xf numFmtId="1" fontId="18" fillId="7" borderId="16" xfId="0" applyNumberFormat="1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vertical="center"/>
      <protection hidden="1"/>
    </xf>
    <xf numFmtId="0" fontId="25" fillId="5" borderId="0" xfId="0" applyFont="1" applyFill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33" fillId="0" borderId="0" xfId="0" applyFont="1" applyProtection="1">
      <protection hidden="1"/>
    </xf>
    <xf numFmtId="1" fontId="25" fillId="0" borderId="0" xfId="0" applyNumberFormat="1" applyFont="1" applyAlignment="1" applyProtection="1">
      <alignment horizontal="left" vertical="center"/>
      <protection hidden="1"/>
    </xf>
    <xf numFmtId="0" fontId="23" fillId="0" borderId="0" xfId="0" applyFont="1" applyProtection="1">
      <protection hidden="1"/>
    </xf>
    <xf numFmtId="1" fontId="5" fillId="0" borderId="0" xfId="0" quotePrefix="1" applyNumberFormat="1" applyFont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49" fontId="36" fillId="15" borderId="0" xfId="3" applyNumberFormat="1" applyFont="1" applyFill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25" fillId="0" borderId="0" xfId="0" applyFont="1" applyProtection="1">
      <protection hidden="1"/>
    </xf>
    <xf numFmtId="1" fontId="25" fillId="0" borderId="0" xfId="0" applyNumberFormat="1" applyFont="1" applyAlignment="1" applyProtection="1">
      <alignment horizontal="center" vertical="center"/>
      <protection hidden="1"/>
    </xf>
    <xf numFmtId="1" fontId="25" fillId="0" borderId="0" xfId="0" quotePrefix="1" applyNumberFormat="1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indent="1"/>
      <protection hidden="1"/>
    </xf>
    <xf numFmtId="0" fontId="26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0" fontId="12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59" fillId="2" borderId="0" xfId="0" applyFont="1" applyFill="1" applyAlignment="1" applyProtection="1">
      <alignment horizontal="left" vertical="center" wrapText="1"/>
      <protection hidden="1"/>
    </xf>
    <xf numFmtId="0" fontId="59" fillId="0" borderId="0" xfId="0" applyFont="1" applyAlignment="1" applyProtection="1">
      <alignment horizontal="left" vertical="center" wrapText="1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 applyProtection="1">
      <alignment vertical="center"/>
      <protection hidden="1"/>
    </xf>
    <xf numFmtId="0" fontId="7" fillId="0" borderId="17" xfId="0" applyFont="1" applyBorder="1" applyProtection="1"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1" fontId="7" fillId="0" borderId="26" xfId="0" applyNumberFormat="1" applyFont="1" applyBorder="1" applyAlignment="1" applyProtection="1">
      <alignment horizontal="center" vertical="center"/>
      <protection hidden="1"/>
    </xf>
    <xf numFmtId="1" fontId="7" fillId="0" borderId="18" xfId="0" applyNumberFormat="1" applyFont="1" applyBorder="1" applyAlignment="1" applyProtection="1">
      <alignment horizontal="center" vertical="center"/>
      <protection hidden="1"/>
    </xf>
    <xf numFmtId="0" fontId="11" fillId="5" borderId="0" xfId="0" applyFont="1" applyFill="1" applyProtection="1"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vertical="center"/>
      <protection hidden="1"/>
    </xf>
    <xf numFmtId="1" fontId="7" fillId="0" borderId="22" xfId="0" applyNumberFormat="1" applyFont="1" applyBorder="1" applyAlignment="1" applyProtection="1">
      <alignment horizontal="center" vertical="center"/>
      <protection hidden="1"/>
    </xf>
    <xf numFmtId="1" fontId="7" fillId="0" borderId="17" xfId="0" applyNumberFormat="1" applyFont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vertical="center"/>
      <protection hidden="1"/>
    </xf>
    <xf numFmtId="3" fontId="7" fillId="0" borderId="18" xfId="0" applyNumberFormat="1" applyFont="1" applyBorder="1" applyAlignment="1" applyProtection="1">
      <alignment horizontal="center" vertical="center"/>
      <protection hidden="1"/>
    </xf>
    <xf numFmtId="3" fontId="7" fillId="0" borderId="22" xfId="0" applyNumberFormat="1" applyFont="1" applyBorder="1" applyAlignment="1" applyProtection="1">
      <alignment horizontal="center" vertical="center"/>
      <protection hidden="1"/>
    </xf>
    <xf numFmtId="3" fontId="7" fillId="0" borderId="17" xfId="0" applyNumberFormat="1" applyFont="1" applyBorder="1" applyAlignment="1" applyProtection="1">
      <alignment horizontal="center" vertical="center"/>
      <protection hidden="1"/>
    </xf>
    <xf numFmtId="0" fontId="7" fillId="2" borderId="31" xfId="0" applyFont="1" applyFill="1" applyBorder="1" applyAlignment="1" applyProtection="1">
      <alignment horizontal="center" vertical="center"/>
      <protection hidden="1"/>
    </xf>
    <xf numFmtId="0" fontId="7" fillId="2" borderId="38" xfId="0" applyFont="1" applyFill="1" applyBorder="1" applyAlignment="1" applyProtection="1">
      <alignment horizontal="center" vertical="center"/>
      <protection hidden="1"/>
    </xf>
    <xf numFmtId="0" fontId="7" fillId="0" borderId="38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left" vertical="center"/>
      <protection hidden="1"/>
    </xf>
    <xf numFmtId="0" fontId="7" fillId="0" borderId="10" xfId="0" applyFont="1" applyBorder="1" applyAlignment="1" applyProtection="1">
      <alignment horizontal="left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40" xfId="0" applyFont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left" vertical="center"/>
      <protection hidden="1"/>
    </xf>
    <xf numFmtId="1" fontId="49" fillId="0" borderId="24" xfId="0" applyNumberFormat="1" applyFont="1" applyBorder="1" applyAlignment="1" applyProtection="1">
      <alignment horizontal="center" vertical="center"/>
      <protection hidden="1"/>
    </xf>
    <xf numFmtId="1" fontId="49" fillId="0" borderId="40" xfId="0" applyNumberFormat="1" applyFont="1" applyBorder="1" applyAlignment="1" applyProtection="1">
      <alignment horizontal="center" vertical="center"/>
      <protection hidden="1"/>
    </xf>
    <xf numFmtId="1" fontId="49" fillId="0" borderId="23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5" fontId="7" fillId="0" borderId="24" xfId="0" applyNumberFormat="1" applyFont="1" applyBorder="1" applyAlignment="1" applyProtection="1">
      <alignment horizontal="center" vertical="center"/>
      <protection hidden="1"/>
    </xf>
    <xf numFmtId="165" fontId="7" fillId="0" borderId="40" xfId="0" applyNumberFormat="1" applyFont="1" applyBorder="1" applyAlignment="1" applyProtection="1">
      <alignment horizontal="center" vertical="center"/>
      <protection hidden="1"/>
    </xf>
    <xf numFmtId="165" fontId="7" fillId="0" borderId="23" xfId="0" applyNumberFormat="1" applyFont="1" applyBorder="1" applyAlignment="1" applyProtection="1">
      <alignment horizontal="center" vertical="center"/>
      <protection hidden="1"/>
    </xf>
    <xf numFmtId="164" fontId="7" fillId="0" borderId="40" xfId="0" applyNumberFormat="1" applyFont="1" applyBorder="1" applyAlignment="1" applyProtection="1">
      <alignment horizontal="center" vertical="center"/>
      <protection hidden="1"/>
    </xf>
    <xf numFmtId="164" fontId="7" fillId="0" borderId="23" xfId="0" applyNumberFormat="1" applyFont="1" applyBorder="1" applyAlignment="1" applyProtection="1">
      <alignment horizontal="center" vertical="center"/>
      <protection hidden="1"/>
    </xf>
    <xf numFmtId="0" fontId="7" fillId="5" borderId="4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9" borderId="18" xfId="0" applyFont="1" applyFill="1" applyBorder="1" applyAlignment="1" applyProtection="1">
      <alignment horizontal="left" vertical="center"/>
      <protection hidden="1"/>
    </xf>
    <xf numFmtId="0" fontId="0" fillId="9" borderId="17" xfId="0" applyFill="1" applyBorder="1" applyAlignment="1" applyProtection="1">
      <alignment horizontal="left" vertical="center"/>
      <protection hidden="1"/>
    </xf>
    <xf numFmtId="165" fontId="7" fillId="9" borderId="18" xfId="0" applyNumberFormat="1" applyFont="1" applyFill="1" applyBorder="1" applyAlignment="1" applyProtection="1">
      <alignment horizontal="center" vertical="center"/>
      <protection hidden="1"/>
    </xf>
    <xf numFmtId="165" fontId="7" fillId="9" borderId="22" xfId="0" applyNumberFormat="1" applyFont="1" applyFill="1" applyBorder="1" applyAlignment="1" applyProtection="1">
      <alignment horizontal="center" vertical="center"/>
      <protection hidden="1"/>
    </xf>
    <xf numFmtId="165" fontId="7" fillId="9" borderId="17" xfId="0" applyNumberFormat="1" applyFont="1" applyFill="1" applyBorder="1" applyAlignment="1" applyProtection="1">
      <alignment horizontal="center" vertical="center"/>
      <protection hidden="1"/>
    </xf>
    <xf numFmtId="0" fontId="60" fillId="2" borderId="0" xfId="0" applyFont="1" applyFill="1" applyAlignment="1" applyProtection="1">
      <alignment horizontal="justify" vertical="center" wrapText="1"/>
      <protection hidden="1"/>
    </xf>
    <xf numFmtId="0" fontId="56" fillId="0" borderId="0" xfId="0" applyFont="1" applyProtection="1"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40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24" fillId="0" borderId="0" xfId="0" applyFont="1" applyAlignment="1" applyProtection="1">
      <alignment horizontal="justify" vertical="top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left" vertical="center" indent="2"/>
      <protection hidden="1"/>
    </xf>
    <xf numFmtId="0" fontId="78" fillId="0" borderId="0" xfId="0" applyFont="1" applyAlignment="1" applyProtection="1">
      <alignment horizontal="left" vertical="center"/>
      <protection hidden="1"/>
    </xf>
    <xf numFmtId="0" fontId="11" fillId="0" borderId="0" xfId="5" applyAlignment="1">
      <alignment vertical="center"/>
    </xf>
    <xf numFmtId="0" fontId="79" fillId="0" borderId="0" xfId="5" applyFont="1" applyAlignment="1">
      <alignment vertical="center"/>
    </xf>
    <xf numFmtId="0" fontId="80" fillId="0" borderId="0" xfId="5" applyFont="1" applyAlignment="1">
      <alignment vertical="center" wrapText="1"/>
    </xf>
    <xf numFmtId="0" fontId="79" fillId="0" borderId="10" xfId="5" applyFont="1" applyBorder="1" applyAlignment="1">
      <alignment horizontal="center" vertical="center"/>
    </xf>
    <xf numFmtId="0" fontId="79" fillId="0" borderId="20" xfId="5" applyFont="1" applyBorder="1" applyAlignment="1">
      <alignment horizontal="center" vertical="center"/>
    </xf>
    <xf numFmtId="0" fontId="81" fillId="0" borderId="9" xfId="5" applyFont="1" applyBorder="1" applyAlignment="1">
      <alignment horizontal="center" vertical="center"/>
    </xf>
    <xf numFmtId="166" fontId="82" fillId="16" borderId="18" xfId="5" applyNumberFormat="1" applyFont="1" applyFill="1" applyBorder="1" applyAlignment="1">
      <alignment horizontal="right" vertical="center"/>
    </xf>
    <xf numFmtId="166" fontId="83" fillId="16" borderId="17" xfId="5" applyNumberFormat="1" applyFont="1" applyFill="1" applyBorder="1" applyAlignment="1">
      <alignment horizontal="right" vertical="center"/>
    </xf>
    <xf numFmtId="166" fontId="82" fillId="16" borderId="22" xfId="5" applyNumberFormat="1" applyFont="1" applyFill="1" applyBorder="1" applyAlignment="1">
      <alignment horizontal="right" vertical="center"/>
    </xf>
    <xf numFmtId="165" fontId="84" fillId="17" borderId="18" xfId="9" applyNumberFormat="1" applyFont="1" applyFill="1" applyBorder="1" applyAlignment="1">
      <alignment horizontal="right" vertical="center"/>
    </xf>
    <xf numFmtId="165" fontId="84" fillId="17" borderId="22" xfId="9" applyNumberFormat="1" applyFont="1" applyFill="1" applyBorder="1" applyAlignment="1">
      <alignment horizontal="right" vertical="center"/>
    </xf>
    <xf numFmtId="165" fontId="73" fillId="17" borderId="17" xfId="9" applyNumberFormat="1" applyFont="1" applyFill="1" applyBorder="1" applyAlignment="1">
      <alignment horizontal="right" vertical="center"/>
    </xf>
    <xf numFmtId="0" fontId="85" fillId="9" borderId="25" xfId="5" applyFont="1" applyFill="1" applyBorder="1" applyAlignment="1">
      <alignment vertical="center"/>
    </xf>
    <xf numFmtId="0" fontId="12" fillId="9" borderId="5" xfId="5" applyFont="1" applyFill="1" applyBorder="1" applyAlignment="1">
      <alignment vertical="center"/>
    </xf>
    <xf numFmtId="165" fontId="12" fillId="9" borderId="5" xfId="7" applyNumberFormat="1" applyFont="1" applyFill="1" applyBorder="1" applyAlignment="1">
      <alignment vertical="center"/>
    </xf>
    <xf numFmtId="0" fontId="11" fillId="9" borderId="35" xfId="5" applyFill="1" applyBorder="1"/>
    <xf numFmtId="0" fontId="11" fillId="9" borderId="24" xfId="5" applyFill="1" applyBorder="1" applyAlignment="1">
      <alignment vertical="center"/>
    </xf>
    <xf numFmtId="0" fontId="11" fillId="9" borderId="0" xfId="5" applyFill="1" applyAlignment="1">
      <alignment vertical="center"/>
    </xf>
    <xf numFmtId="0" fontId="11" fillId="9" borderId="23" xfId="5" applyFill="1" applyBorder="1"/>
    <xf numFmtId="0" fontId="12" fillId="9" borderId="24" xfId="5" applyFont="1" applyFill="1" applyBorder="1" applyAlignment="1">
      <alignment vertical="center"/>
    </xf>
    <xf numFmtId="0" fontId="12" fillId="9" borderId="0" xfId="5" applyFont="1" applyFill="1" applyAlignment="1">
      <alignment vertical="center"/>
    </xf>
    <xf numFmtId="0" fontId="12" fillId="9" borderId="0" xfId="5" applyFont="1" applyFill="1" applyAlignment="1">
      <alignment horizontal="right" vertical="center"/>
    </xf>
    <xf numFmtId="0" fontId="12" fillId="9" borderId="23" xfId="5" applyFont="1" applyFill="1" applyBorder="1"/>
    <xf numFmtId="0" fontId="86" fillId="9" borderId="24" xfId="5" applyFont="1" applyFill="1" applyBorder="1" applyAlignment="1">
      <alignment vertical="center"/>
    </xf>
    <xf numFmtId="3" fontId="88" fillId="9" borderId="0" xfId="5" applyNumberFormat="1" applyFont="1" applyFill="1" applyAlignment="1">
      <alignment vertical="center"/>
    </xf>
    <xf numFmtId="1" fontId="11" fillId="0" borderId="0" xfId="5" applyNumberFormat="1"/>
    <xf numFmtId="0" fontId="88" fillId="9" borderId="0" xfId="5" applyFont="1" applyFill="1" applyAlignment="1">
      <alignment vertical="center"/>
    </xf>
    <xf numFmtId="0" fontId="85" fillId="9" borderId="10" xfId="5" applyFont="1" applyFill="1" applyBorder="1" applyAlignment="1">
      <alignment vertical="center"/>
    </xf>
    <xf numFmtId="0" fontId="11" fillId="9" borderId="8" xfId="5" applyFill="1" applyBorder="1" applyAlignment="1">
      <alignment vertical="center"/>
    </xf>
    <xf numFmtId="0" fontId="12" fillId="9" borderId="8" xfId="5" applyFont="1" applyFill="1" applyBorder="1" applyAlignment="1">
      <alignment vertical="center"/>
    </xf>
    <xf numFmtId="165" fontId="88" fillId="9" borderId="8" xfId="7" applyNumberFormat="1" applyFont="1" applyFill="1" applyBorder="1" applyAlignment="1">
      <alignment vertical="center"/>
    </xf>
    <xf numFmtId="0" fontId="11" fillId="9" borderId="9" xfId="5" applyFill="1" applyBorder="1"/>
    <xf numFmtId="1" fontId="79" fillId="0" borderId="18" xfId="8" applyNumberFormat="1" applyFont="1" applyBorder="1" applyAlignment="1">
      <alignment horizontal="right" vertical="center"/>
    </xf>
    <xf numFmtId="1" fontId="79" fillId="0" borderId="22" xfId="8" applyNumberFormat="1" applyFont="1" applyBorder="1" applyAlignment="1">
      <alignment horizontal="right" vertical="center"/>
    </xf>
    <xf numFmtId="1" fontId="81" fillId="0" borderId="17" xfId="8" applyNumberFormat="1" applyFont="1" applyBorder="1" applyAlignment="1">
      <alignment horizontal="right" vertical="center"/>
    </xf>
    <xf numFmtId="0" fontId="18" fillId="0" borderId="0" xfId="0" quotePrefix="1" applyFont="1" applyProtection="1"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 applyProtection="1">
      <alignment horizontal="right" wrapText="1"/>
      <protection hidden="1"/>
    </xf>
    <xf numFmtId="0" fontId="74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61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32" fillId="0" borderId="0" xfId="0" applyFont="1" applyAlignment="1" applyProtection="1">
      <alignment horizontal="center" wrapText="1"/>
      <protection hidden="1"/>
    </xf>
    <xf numFmtId="0" fontId="32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90" fillId="2" borderId="0" xfId="0" applyFont="1" applyFill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77" fillId="0" borderId="0" xfId="0" quotePrefix="1" applyFont="1" applyAlignment="1" applyProtection="1">
      <alignment horizontal="left" indent="1"/>
      <protection hidden="1"/>
    </xf>
    <xf numFmtId="0" fontId="46" fillId="2" borderId="0" xfId="0" applyFont="1" applyFill="1" applyAlignment="1" applyProtection="1">
      <alignment horizontal="left"/>
      <protection hidden="1"/>
    </xf>
    <xf numFmtId="0" fontId="62" fillId="0" borderId="0" xfId="0" applyFont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7" fillId="5" borderId="0" xfId="0" applyFont="1" applyFill="1" applyProtection="1">
      <protection hidden="1"/>
    </xf>
    <xf numFmtId="0" fontId="18" fillId="0" borderId="44" xfId="0" applyFont="1" applyBorder="1" applyAlignment="1" applyProtection="1">
      <alignment horizontal="center" vertical="center" wrapText="1"/>
      <protection hidden="1"/>
    </xf>
    <xf numFmtId="3" fontId="5" fillId="7" borderId="38" xfId="0" applyNumberFormat="1" applyFont="1" applyFill="1" applyBorder="1" applyAlignment="1" applyProtection="1">
      <alignment horizontal="center" vertical="center"/>
      <protection locked="0"/>
    </xf>
    <xf numFmtId="1" fontId="18" fillId="7" borderId="38" xfId="0" applyNumberFormat="1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wrapText="1"/>
      <protection hidden="1"/>
    </xf>
    <xf numFmtId="0" fontId="61" fillId="0" borderId="0" xfId="0" applyFont="1" applyProtection="1">
      <protection hidden="1"/>
    </xf>
    <xf numFmtId="0" fontId="41" fillId="0" borderId="4" xfId="0" applyFont="1" applyBorder="1" applyAlignment="1" applyProtection="1">
      <alignment horizontal="left" wrapText="1"/>
      <protection hidden="1"/>
    </xf>
    <xf numFmtId="0" fontId="9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65" fillId="0" borderId="4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 indent="2"/>
      <protection hidden="1"/>
    </xf>
    <xf numFmtId="0" fontId="61" fillId="0" borderId="0" xfId="0" applyFont="1" applyAlignment="1" applyProtection="1">
      <alignment horizontal="right" vertical="center" indent="2"/>
      <protection hidden="1"/>
    </xf>
    <xf numFmtId="164" fontId="7" fillId="0" borderId="18" xfId="0" applyNumberFormat="1" applyFont="1" applyBorder="1" applyAlignment="1" applyProtection="1">
      <alignment horizontal="center" vertical="center"/>
      <protection hidden="1"/>
    </xf>
    <xf numFmtId="164" fontId="7" fillId="0" borderId="26" xfId="0" applyNumberFormat="1" applyFont="1" applyBorder="1" applyAlignment="1" applyProtection="1">
      <alignment horizontal="center" vertical="center"/>
      <protection hidden="1"/>
    </xf>
    <xf numFmtId="0" fontId="11" fillId="0" borderId="24" xfId="0" applyFont="1" applyBorder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left" vertical="center"/>
      <protection hidden="1"/>
    </xf>
    <xf numFmtId="164" fontId="7" fillId="0" borderId="24" xfId="0" applyNumberFormat="1" applyFont="1" applyBorder="1" applyAlignment="1" applyProtection="1">
      <alignment horizontal="center" vertical="center"/>
      <protection hidden="1"/>
    </xf>
    <xf numFmtId="0" fontId="7" fillId="18" borderId="24" xfId="0" applyFont="1" applyFill="1" applyBorder="1" applyAlignment="1" applyProtection="1">
      <alignment horizontal="center" vertical="center"/>
      <protection hidden="1"/>
    </xf>
    <xf numFmtId="0" fontId="7" fillId="18" borderId="40" xfId="0" applyFont="1" applyFill="1" applyBorder="1" applyAlignment="1" applyProtection="1">
      <alignment horizontal="center" vertical="center"/>
      <protection hidden="1"/>
    </xf>
    <xf numFmtId="0" fontId="7" fillId="18" borderId="23" xfId="0" applyFont="1" applyFill="1" applyBorder="1" applyAlignment="1" applyProtection="1">
      <alignment horizontal="center" vertical="center"/>
      <protection hidden="1"/>
    </xf>
    <xf numFmtId="1" fontId="18" fillId="0" borderId="24" xfId="0" applyNumberFormat="1" applyFont="1" applyBorder="1" applyAlignment="1" applyProtection="1">
      <alignment horizontal="center" vertical="center"/>
      <protection hidden="1"/>
    </xf>
    <xf numFmtId="1" fontId="18" fillId="0" borderId="40" xfId="0" applyNumberFormat="1" applyFont="1" applyBorder="1" applyAlignment="1" applyProtection="1">
      <alignment horizontal="center" vertical="center"/>
      <protection hidden="1"/>
    </xf>
    <xf numFmtId="1" fontId="18" fillId="0" borderId="23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locked="0"/>
    </xf>
    <xf numFmtId="0" fontId="41" fillId="0" borderId="0" xfId="0" applyFont="1" applyAlignment="1" applyProtection="1">
      <alignment vertical="center"/>
      <protection hidden="1"/>
    </xf>
    <xf numFmtId="0" fontId="102" fillId="0" borderId="0" xfId="0" applyFont="1" applyProtection="1"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103" fillId="0" borderId="0" xfId="0" applyFont="1" applyProtection="1">
      <protection hidden="1"/>
    </xf>
    <xf numFmtId="0" fontId="103" fillId="0" borderId="0" xfId="0" applyFont="1" applyAlignment="1" applyProtection="1">
      <alignment vertical="center"/>
      <protection hidden="1"/>
    </xf>
    <xf numFmtId="0" fontId="104" fillId="0" borderId="0" xfId="0" applyFont="1" applyProtection="1">
      <protection hidden="1"/>
    </xf>
    <xf numFmtId="0" fontId="98" fillId="0" borderId="0" xfId="0" applyFont="1" applyAlignment="1" applyProtection="1">
      <alignment vertical="center"/>
      <protection hidden="1"/>
    </xf>
    <xf numFmtId="0" fontId="99" fillId="0" borderId="0" xfId="0" applyFont="1" applyAlignment="1" applyProtection="1">
      <alignment vertical="center"/>
      <protection hidden="1"/>
    </xf>
    <xf numFmtId="0" fontId="100" fillId="0" borderId="0" xfId="0" applyFont="1" applyAlignment="1" applyProtection="1">
      <alignment horizontal="left" vertical="center" indent="1"/>
      <protection hidden="1"/>
    </xf>
    <xf numFmtId="0" fontId="74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horizontal="left"/>
      <protection hidden="1"/>
    </xf>
    <xf numFmtId="0" fontId="61" fillId="0" borderId="0" xfId="0" applyFont="1" applyAlignment="1" applyProtection="1">
      <alignment wrapText="1"/>
      <protection hidden="1"/>
    </xf>
    <xf numFmtId="0" fontId="101" fillId="0" borderId="0" xfId="0" applyFont="1" applyProtection="1">
      <protection hidden="1"/>
    </xf>
    <xf numFmtId="0" fontId="49" fillId="0" borderId="0" xfId="0" applyFont="1" applyProtection="1">
      <protection hidden="1"/>
    </xf>
    <xf numFmtId="165" fontId="35" fillId="8" borderId="29" xfId="1" applyNumberFormat="1" applyFont="1" applyFill="1" applyBorder="1" applyAlignment="1" applyProtection="1">
      <alignment horizontal="center" vertical="center"/>
      <protection hidden="1"/>
    </xf>
    <xf numFmtId="167" fontId="35" fillId="8" borderId="29" xfId="12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wrapText="1"/>
      <protection hidden="1"/>
    </xf>
    <xf numFmtId="0" fontId="23" fillId="0" borderId="0" xfId="0" applyFont="1" applyAlignment="1" applyProtection="1">
      <alignment wrapText="1"/>
      <protection hidden="1"/>
    </xf>
    <xf numFmtId="0" fontId="35" fillId="0" borderId="0" xfId="0" applyFont="1" applyAlignment="1" applyProtection="1">
      <alignment horizontal="right"/>
      <protection hidden="1"/>
    </xf>
    <xf numFmtId="0" fontId="2" fillId="2" borderId="0" xfId="0" applyFont="1" applyFill="1" applyProtection="1">
      <protection hidden="1"/>
    </xf>
    <xf numFmtId="49" fontId="5" fillId="0" borderId="0" xfId="0" applyNumberFormat="1" applyFont="1" applyAlignment="1" applyProtection="1">
      <alignment horizontal="left" vertical="center"/>
      <protection hidden="1"/>
    </xf>
    <xf numFmtId="0" fontId="8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 wrapText="1"/>
      <protection hidden="1"/>
    </xf>
    <xf numFmtId="165" fontId="32" fillId="0" borderId="0" xfId="0" applyNumberFormat="1" applyFont="1" applyAlignment="1" applyProtection="1">
      <alignment horizontal="center"/>
      <protection hidden="1"/>
    </xf>
    <xf numFmtId="1" fontId="6" fillId="6" borderId="0" xfId="0" applyNumberFormat="1" applyFont="1" applyFill="1" applyAlignment="1" applyProtection="1">
      <alignment horizontal="center" vertical="center"/>
      <protection hidden="1"/>
    </xf>
    <xf numFmtId="0" fontId="47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horizontal="justify" vertical="top" wrapText="1"/>
      <protection hidden="1"/>
    </xf>
    <xf numFmtId="0" fontId="32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166" fontId="61" fillId="0" borderId="0" xfId="0" applyNumberFormat="1" applyFont="1" applyAlignment="1" applyProtection="1">
      <alignment horizontal="center" vertical="center"/>
      <protection hidden="1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50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12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vertical="top"/>
      <protection hidden="1"/>
    </xf>
    <xf numFmtId="0" fontId="47" fillId="0" borderId="0" xfId="0" applyFont="1" applyAlignment="1" applyProtection="1">
      <alignment vertical="top" wrapText="1"/>
      <protection hidden="1"/>
    </xf>
    <xf numFmtId="0" fontId="47" fillId="0" borderId="0" xfId="0" applyFont="1" applyAlignment="1" applyProtection="1">
      <alignment horizontal="center" vertical="top" wrapText="1"/>
      <protection hidden="1"/>
    </xf>
    <xf numFmtId="0" fontId="76" fillId="0" borderId="0" xfId="0" applyFont="1" applyAlignment="1" applyProtection="1">
      <alignment vertical="center" wrapText="1"/>
      <protection hidden="1"/>
    </xf>
    <xf numFmtId="164" fontId="11" fillId="12" borderId="31" xfId="0" applyNumberFormat="1" applyFont="1" applyFill="1" applyBorder="1" applyAlignment="1" applyProtection="1">
      <alignment horizontal="center" vertical="center"/>
      <protection hidden="1"/>
    </xf>
    <xf numFmtId="164" fontId="11" fillId="12" borderId="38" xfId="0" applyNumberFormat="1" applyFont="1" applyFill="1" applyBorder="1" applyAlignment="1" applyProtection="1">
      <alignment horizontal="center" vertical="center"/>
      <protection hidden="1"/>
    </xf>
    <xf numFmtId="0" fontId="7" fillId="10" borderId="30" xfId="0" applyFont="1" applyFill="1" applyBorder="1" applyAlignment="1" applyProtection="1">
      <alignment horizontal="center" vertical="center" wrapText="1"/>
      <protection locked="0"/>
    </xf>
    <xf numFmtId="0" fontId="7" fillId="10" borderId="30" xfId="0" applyFont="1" applyFill="1" applyBorder="1" applyAlignment="1" applyProtection="1">
      <alignment horizontal="center" vertical="center"/>
      <protection locked="0"/>
    </xf>
    <xf numFmtId="3" fontId="7" fillId="10" borderId="2" xfId="1" applyNumberFormat="1" applyFont="1" applyFill="1" applyBorder="1" applyAlignment="1" applyProtection="1">
      <alignment horizontal="center" vertical="center" wrapText="1"/>
      <protection locked="0"/>
    </xf>
    <xf numFmtId="2" fontId="61" fillId="3" borderId="31" xfId="0" applyNumberFormat="1" applyFont="1" applyFill="1" applyBorder="1" applyAlignment="1" applyProtection="1">
      <alignment horizontal="center" vertical="center"/>
      <protection hidden="1"/>
    </xf>
    <xf numFmtId="2" fontId="61" fillId="3" borderId="38" xfId="0" applyNumberFormat="1" applyFont="1" applyFill="1" applyBorder="1" applyAlignment="1" applyProtection="1">
      <alignment horizontal="center" vertical="center"/>
      <protection hidden="1"/>
    </xf>
    <xf numFmtId="0" fontId="19" fillId="0" borderId="0" xfId="5" applyFont="1"/>
    <xf numFmtId="0" fontId="103" fillId="0" borderId="0" xfId="5" applyFont="1"/>
    <xf numFmtId="166" fontId="103" fillId="0" borderId="0" xfId="5" applyNumberFormat="1" applyFont="1"/>
    <xf numFmtId="0" fontId="7" fillId="0" borderId="12" xfId="0" applyFont="1" applyBorder="1" applyAlignment="1" applyProtection="1">
      <alignment horizontal="left" vertical="center" wrapText="1"/>
      <protection hidden="1"/>
    </xf>
    <xf numFmtId="0" fontId="47" fillId="0" borderId="0" xfId="0" applyFont="1" applyAlignment="1" applyProtection="1">
      <alignment wrapText="1"/>
      <protection hidden="1"/>
    </xf>
    <xf numFmtId="0" fontId="104" fillId="0" borderId="0" xfId="0" applyFont="1" applyAlignment="1" applyProtection="1">
      <alignment vertical="center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32" fillId="0" borderId="0" xfId="0" applyFont="1" applyAlignment="1" applyProtection="1">
      <alignment vertical="center" wrapText="1"/>
      <protection locked="0"/>
    </xf>
    <xf numFmtId="0" fontId="32" fillId="0" borderId="12" xfId="0" applyFont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 applyProtection="1">
      <alignment vertical="center" wrapText="1"/>
      <protection locked="0"/>
    </xf>
    <xf numFmtId="0" fontId="32" fillId="0" borderId="28" xfId="0" applyFont="1" applyBorder="1" applyAlignment="1" applyProtection="1">
      <alignment horizontal="center" wrapText="1"/>
      <protection locked="0"/>
    </xf>
    <xf numFmtId="0" fontId="32" fillId="0" borderId="0" xfId="0" applyFont="1" applyAlignment="1" applyProtection="1">
      <alignment horizontal="center" wrapText="1"/>
      <protection locked="0"/>
    </xf>
    <xf numFmtId="0" fontId="32" fillId="0" borderId="28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164" fontId="7" fillId="0" borderId="50" xfId="0" applyNumberFormat="1" applyFont="1" applyBorder="1" applyAlignment="1" applyProtection="1">
      <alignment horizontal="center" vertical="center"/>
      <protection locked="0"/>
    </xf>
    <xf numFmtId="164" fontId="7" fillId="0" borderId="51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hidden="1"/>
    </xf>
    <xf numFmtId="164" fontId="7" fillId="0" borderId="52" xfId="0" applyNumberFormat="1" applyFont="1" applyBorder="1" applyAlignment="1" applyProtection="1">
      <alignment horizontal="center" vertical="center"/>
      <protection hidden="1"/>
    </xf>
    <xf numFmtId="164" fontId="7" fillId="0" borderId="54" xfId="0" applyNumberFormat="1" applyFont="1" applyBorder="1" applyAlignment="1" applyProtection="1">
      <alignment horizontal="center" vertical="center"/>
      <protection locked="0"/>
    </xf>
    <xf numFmtId="164" fontId="7" fillId="0" borderId="55" xfId="0" applyNumberFormat="1" applyFont="1" applyBorder="1" applyAlignment="1" applyProtection="1">
      <alignment horizontal="center" vertical="center"/>
      <protection locked="0"/>
    </xf>
    <xf numFmtId="164" fontId="11" fillId="12" borderId="54" xfId="0" applyNumberFormat="1" applyFont="1" applyFill="1" applyBorder="1" applyAlignment="1" applyProtection="1">
      <alignment horizontal="center" vertical="center"/>
      <protection locked="0"/>
    </xf>
    <xf numFmtId="164" fontId="61" fillId="0" borderId="54" xfId="0" applyNumberFormat="1" applyFont="1" applyBorder="1" applyAlignment="1" applyProtection="1">
      <alignment horizontal="center" vertical="center"/>
      <protection locked="0"/>
    </xf>
    <xf numFmtId="164" fontId="61" fillId="0" borderId="55" xfId="0" applyNumberFormat="1" applyFont="1" applyBorder="1" applyAlignment="1" applyProtection="1">
      <alignment horizontal="center" vertical="center"/>
      <protection locked="0"/>
    </xf>
    <xf numFmtId="164" fontId="5" fillId="0" borderId="54" xfId="0" applyNumberFormat="1" applyFont="1" applyBorder="1" applyAlignment="1" applyProtection="1">
      <alignment horizontal="center" vertical="center"/>
      <protection locked="0"/>
    </xf>
    <xf numFmtId="164" fontId="7" fillId="0" borderId="56" xfId="0" applyNumberFormat="1" applyFont="1" applyBorder="1" applyAlignment="1" applyProtection="1">
      <alignment horizontal="center" vertical="center"/>
      <protection hidden="1"/>
    </xf>
    <xf numFmtId="164" fontId="7" fillId="0" borderId="57" xfId="0" applyNumberFormat="1" applyFont="1" applyBorder="1" applyAlignment="1" applyProtection="1">
      <alignment horizontal="center" vertical="center"/>
      <protection hidden="1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7" fillId="0" borderId="59" xfId="0" applyNumberFormat="1" applyFont="1" applyBorder="1" applyAlignment="1" applyProtection="1">
      <alignment horizontal="center" vertical="center"/>
      <protection locked="0"/>
    </xf>
    <xf numFmtId="49" fontId="57" fillId="0" borderId="26" xfId="0" applyNumberFormat="1" applyFont="1" applyBorder="1" applyAlignment="1">
      <alignment horizontal="center" vertical="center" wrapText="1"/>
    </xf>
    <xf numFmtId="0" fontId="5" fillId="11" borderId="8" xfId="0" applyFont="1" applyFill="1" applyBorder="1" applyAlignment="1" applyProtection="1">
      <alignment horizontal="left" vertical="center"/>
      <protection hidden="1"/>
    </xf>
    <xf numFmtId="0" fontId="5" fillId="11" borderId="9" xfId="0" applyFont="1" applyFill="1" applyBorder="1" applyAlignment="1" applyProtection="1">
      <alignment horizontal="left" vertical="center"/>
      <protection hidden="1"/>
    </xf>
    <xf numFmtId="0" fontId="25" fillId="0" borderId="60" xfId="0" applyFont="1" applyBorder="1" applyAlignment="1" applyProtection="1">
      <alignment vertical="center" wrapText="1"/>
      <protection hidden="1"/>
    </xf>
    <xf numFmtId="0" fontId="25" fillId="0" borderId="60" xfId="0" applyFont="1" applyBorder="1" applyAlignment="1" applyProtection="1">
      <alignment vertical="center"/>
      <protection hidden="1"/>
    </xf>
    <xf numFmtId="0" fontId="111" fillId="0" borderId="0" xfId="0" applyFont="1" applyAlignment="1" applyProtection="1">
      <alignment horizontal="left" vertical="top" wrapText="1" indent="5"/>
      <protection hidden="1"/>
    </xf>
    <xf numFmtId="1" fontId="6" fillId="0" borderId="0" xfId="0" applyNumberFormat="1" applyFont="1" applyAlignment="1" applyProtection="1">
      <alignment horizontal="center"/>
      <protection hidden="1"/>
    </xf>
    <xf numFmtId="0" fontId="0" fillId="3" borderId="0" xfId="0" applyFill="1"/>
    <xf numFmtId="49" fontId="5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wrapText="1"/>
      <protection hidden="1"/>
    </xf>
    <xf numFmtId="0" fontId="24" fillId="0" borderId="0" xfId="0" applyFont="1" applyAlignment="1" applyProtection="1">
      <alignment horizontal="left" vertical="center" wrapText="1"/>
      <protection hidden="1"/>
    </xf>
    <xf numFmtId="0" fontId="55" fillId="0" borderId="0" xfId="0" applyFont="1" applyAlignment="1" applyProtection="1">
      <alignment horizontal="left" vertical="center"/>
      <protection hidden="1"/>
    </xf>
    <xf numFmtId="0" fontId="42" fillId="0" borderId="0" xfId="0" applyFont="1" applyProtection="1">
      <protection hidden="1"/>
    </xf>
    <xf numFmtId="0" fontId="71" fillId="0" borderId="0" xfId="0" applyFont="1" applyAlignment="1" applyProtection="1">
      <alignment horizontal="left" vertical="center" wrapText="1"/>
      <protection hidden="1"/>
    </xf>
    <xf numFmtId="0" fontId="7" fillId="0" borderId="28" xfId="0" applyFont="1" applyBorder="1" applyAlignment="1" applyProtection="1">
      <alignment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71" fillId="0" borderId="0" xfId="0" applyFont="1" applyAlignment="1" applyProtection="1">
      <alignment vertical="center"/>
      <protection hidden="1"/>
    </xf>
    <xf numFmtId="0" fontId="105" fillId="0" borderId="0" xfId="0" applyFont="1" applyAlignment="1">
      <alignment vertical="center" wrapText="1"/>
    </xf>
    <xf numFmtId="0" fontId="105" fillId="0" borderId="0" xfId="0" applyFont="1" applyAlignment="1">
      <alignment horizontal="left" vertical="center" indent="1"/>
    </xf>
    <xf numFmtId="0" fontId="25" fillId="6" borderId="60" xfId="0" applyFont="1" applyFill="1" applyBorder="1" applyAlignment="1" applyProtection="1">
      <alignment vertical="center"/>
      <protection hidden="1"/>
    </xf>
    <xf numFmtId="0" fontId="7" fillId="0" borderId="12" xfId="0" applyFont="1" applyBorder="1" applyAlignment="1" applyProtection="1">
      <alignment vertical="center" wrapText="1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5" fillId="0" borderId="61" xfId="0" applyFont="1" applyBorder="1" applyAlignment="1" applyProtection="1">
      <alignment vertical="center"/>
      <protection hidden="1"/>
    </xf>
    <xf numFmtId="0" fontId="33" fillId="0" borderId="61" xfId="0" applyFont="1" applyBorder="1" applyProtection="1">
      <protection hidden="1"/>
    </xf>
    <xf numFmtId="0" fontId="7" fillId="0" borderId="28" xfId="0" applyFont="1" applyBorder="1" applyAlignment="1" applyProtection="1">
      <alignment vertical="center" wrapText="1"/>
      <protection hidden="1"/>
    </xf>
    <xf numFmtId="1" fontId="18" fillId="10" borderId="30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hidden="1"/>
    </xf>
    <xf numFmtId="0" fontId="112" fillId="0" borderId="0" xfId="0" applyFont="1" applyAlignment="1" applyProtection="1">
      <alignment vertical="center"/>
      <protection hidden="1"/>
    </xf>
    <xf numFmtId="0" fontId="32" fillId="0" borderId="12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vertical="top" wrapText="1"/>
      <protection hidden="1"/>
    </xf>
    <xf numFmtId="0" fontId="5" fillId="0" borderId="12" xfId="0" applyFont="1" applyBorder="1" applyAlignment="1" applyProtection="1">
      <alignment vertical="center" wrapText="1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7" fillId="0" borderId="61" xfId="0" applyFont="1" applyBorder="1" applyAlignment="1" applyProtection="1">
      <alignment vertical="center"/>
      <protection hidden="1"/>
    </xf>
    <xf numFmtId="0" fontId="7" fillId="0" borderId="61" xfId="0" applyFont="1" applyBorder="1" applyAlignment="1" applyProtection="1">
      <alignment vertical="center" wrapText="1"/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47" fillId="0" borderId="0" xfId="0" applyFont="1" applyAlignment="1" applyProtection="1">
      <alignment horizontal="right" vertical="center"/>
      <protection hidden="1"/>
    </xf>
    <xf numFmtId="3" fontId="7" fillId="10" borderId="30" xfId="1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52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117" fillId="0" borderId="0" xfId="0" applyFont="1" applyAlignment="1" applyProtection="1">
      <alignment vertical="center"/>
      <protection hidden="1"/>
    </xf>
    <xf numFmtId="0" fontId="118" fillId="0" borderId="0" xfId="0" applyFont="1" applyAlignment="1" applyProtection="1">
      <alignment horizontal="left"/>
      <protection hidden="1"/>
    </xf>
    <xf numFmtId="0" fontId="115" fillId="0" borderId="0" xfId="0" applyFont="1" applyAlignment="1" applyProtection="1">
      <alignment horizontal="left" vertical="center" indent="1"/>
      <protection hidden="1"/>
    </xf>
    <xf numFmtId="0" fontId="5" fillId="5" borderId="0" xfId="0" applyFont="1" applyFill="1" applyAlignment="1" applyProtection="1">
      <alignment vertical="center"/>
      <protection hidden="1"/>
    </xf>
    <xf numFmtId="1" fontId="5" fillId="0" borderId="0" xfId="0" quotePrefix="1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hidden="1"/>
    </xf>
    <xf numFmtId="0" fontId="88" fillId="0" borderId="0" xfId="0" applyFont="1" applyAlignment="1" applyProtection="1">
      <alignment horizontal="center"/>
      <protection hidden="1"/>
    </xf>
    <xf numFmtId="0" fontId="88" fillId="0" borderId="0" xfId="0" applyFont="1" applyProtection="1">
      <protection hidden="1"/>
    </xf>
    <xf numFmtId="0" fontId="119" fillId="0" borderId="0" xfId="0" applyFont="1" applyProtection="1"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Protection="1">
      <protection locked="0" hidden="1"/>
    </xf>
    <xf numFmtId="0" fontId="33" fillId="0" borderId="0" xfId="0" applyFont="1" applyProtection="1">
      <protection locked="0" hidden="1"/>
    </xf>
    <xf numFmtId="0" fontId="12" fillId="6" borderId="0" xfId="0" applyFont="1" applyFill="1" applyProtection="1">
      <protection hidden="1"/>
    </xf>
    <xf numFmtId="0" fontId="71" fillId="0" borderId="0" xfId="0" applyFont="1" applyAlignment="1" applyProtection="1">
      <alignment vertical="center" wrapText="1"/>
      <protection hidden="1"/>
    </xf>
    <xf numFmtId="0" fontId="14" fillId="0" borderId="12" xfId="0" applyFont="1" applyBorder="1" applyAlignment="1" applyProtection="1">
      <alignment horizontal="left" vertical="center"/>
      <protection locked="0" hidden="1"/>
    </xf>
    <xf numFmtId="0" fontId="32" fillId="0" borderId="0" xfId="0" applyFont="1" applyAlignment="1" applyProtection="1">
      <alignment horizontal="left" vertical="center" wrapText="1"/>
      <protection locked="0" hidden="1"/>
    </xf>
    <xf numFmtId="0" fontId="32" fillId="0" borderId="28" xfId="0" applyFont="1" applyBorder="1" applyAlignment="1" applyProtection="1">
      <alignment horizontal="left" vertical="center"/>
      <protection locked="0" hidden="1"/>
    </xf>
    <xf numFmtId="0" fontId="33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center" vertical="center" wrapText="1"/>
    </xf>
    <xf numFmtId="1" fontId="32" fillId="0" borderId="0" xfId="0" applyNumberFormat="1" applyFont="1" applyAlignment="1">
      <alignment vertical="center" wrapText="1"/>
    </xf>
    <xf numFmtId="0" fontId="5" fillId="0" borderId="0" xfId="0" applyFont="1" applyAlignment="1" applyProtection="1">
      <alignment horizontal="right" vertical="center" indent="1"/>
      <protection hidden="1"/>
    </xf>
    <xf numFmtId="165" fontId="14" fillId="10" borderId="30" xfId="1" applyNumberFormat="1" applyFont="1" applyFill="1" applyBorder="1" applyAlignment="1" applyProtection="1">
      <alignment horizontal="center" vertical="center" wrapText="1"/>
      <protection locked="0" hidden="1"/>
    </xf>
    <xf numFmtId="0" fontId="120" fillId="0" borderId="0" xfId="0" applyFont="1" applyProtection="1">
      <protection hidden="1"/>
    </xf>
    <xf numFmtId="9" fontId="12" fillId="6" borderId="0" xfId="0" applyNumberFormat="1" applyFont="1" applyFill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9" fontId="14" fillId="10" borderId="30" xfId="1" applyFont="1" applyFill="1" applyBorder="1" applyAlignment="1" applyProtection="1">
      <alignment horizontal="center" vertical="center" wrapText="1"/>
      <protection locked="0" hidden="1"/>
    </xf>
    <xf numFmtId="9" fontId="33" fillId="0" borderId="0" xfId="0" applyNumberFormat="1" applyFont="1" applyProtection="1">
      <protection hidden="1"/>
    </xf>
    <xf numFmtId="9" fontId="14" fillId="2" borderId="0" xfId="1" applyFont="1" applyFill="1" applyBorder="1" applyAlignment="1" applyProtection="1">
      <alignment horizontal="center" vertical="center" wrapText="1"/>
      <protection locked="0" hidden="1"/>
    </xf>
    <xf numFmtId="0" fontId="32" fillId="0" borderId="0" xfId="0" applyFont="1" applyAlignment="1">
      <alignment vertical="center" wrapText="1"/>
    </xf>
    <xf numFmtId="0" fontId="121" fillId="0" borderId="0" xfId="0" applyFont="1" applyProtection="1">
      <protection hidden="1"/>
    </xf>
    <xf numFmtId="0" fontId="121" fillId="0" borderId="0" xfId="0" applyFont="1" applyAlignment="1" applyProtection="1">
      <alignment horizontal="right" vertical="center" indent="1"/>
      <protection hidden="1"/>
    </xf>
    <xf numFmtId="9" fontId="12" fillId="0" borderId="0" xfId="0" applyNumberFormat="1" applyFont="1" applyProtection="1">
      <protection hidden="1"/>
    </xf>
    <xf numFmtId="0" fontId="47" fillId="0" borderId="0" xfId="0" applyFont="1" applyAlignment="1">
      <alignment vertical="center" wrapText="1"/>
    </xf>
    <xf numFmtId="0" fontId="14" fillId="0" borderId="0" xfId="0" applyFont="1" applyAlignment="1">
      <alignment horizontal="justify" vertical="top" wrapText="1"/>
    </xf>
    <xf numFmtId="0" fontId="12" fillId="0" borderId="0" xfId="0" applyFont="1"/>
    <xf numFmtId="0" fontId="3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0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0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>
      <alignment horizontal="left" vertical="top" wrapText="1"/>
    </xf>
    <xf numFmtId="0" fontId="121" fillId="0" borderId="0" xfId="0" applyFont="1" applyAlignment="1">
      <alignment vertical="top" wrapText="1"/>
    </xf>
    <xf numFmtId="0" fontId="50" fillId="0" borderId="7" xfId="0" applyFont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 vertical="center"/>
    </xf>
    <xf numFmtId="0" fontId="50" fillId="0" borderId="28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33" fillId="0" borderId="5" xfId="0" applyFont="1" applyBorder="1"/>
    <xf numFmtId="0" fontId="12" fillId="0" borderId="0" xfId="0" applyFont="1" applyAlignment="1" applyProtection="1">
      <alignment horizontal="center" vertical="center"/>
      <protection hidden="1"/>
    </xf>
    <xf numFmtId="0" fontId="120" fillId="0" borderId="0" xfId="0" applyFont="1" applyAlignment="1" applyProtection="1">
      <alignment horizontal="left" vertical="center"/>
      <protection hidden="1"/>
    </xf>
    <xf numFmtId="168" fontId="14" fillId="10" borderId="30" xfId="1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left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68" fontId="12" fillId="0" borderId="0" xfId="0" applyNumberFormat="1" applyFont="1" applyAlignment="1" applyProtection="1">
      <alignment horizontal="center" vertical="center"/>
      <protection hidden="1"/>
    </xf>
    <xf numFmtId="0" fontId="110" fillId="0" borderId="0" xfId="0" applyFont="1" applyProtection="1">
      <protection hidden="1"/>
    </xf>
    <xf numFmtId="0" fontId="122" fillId="0" borderId="0" xfId="0" applyFont="1" applyAlignment="1" applyProtection="1">
      <alignment horizontal="right" vertical="center" indent="1"/>
      <protection hidden="1"/>
    </xf>
    <xf numFmtId="168" fontId="12" fillId="0" borderId="0" xfId="0" applyNumberFormat="1" applyFont="1" applyProtection="1">
      <protection hidden="1"/>
    </xf>
    <xf numFmtId="165" fontId="12" fillId="0" borderId="0" xfId="0" applyNumberFormat="1" applyFont="1" applyProtection="1">
      <protection hidden="1"/>
    </xf>
    <xf numFmtId="0" fontId="32" fillId="0" borderId="0" xfId="0" applyFont="1" applyAlignment="1" applyProtection="1">
      <alignment horizontal="right"/>
      <protection hidden="1"/>
    </xf>
    <xf numFmtId="0" fontId="12" fillId="2" borderId="0" xfId="0" applyFont="1" applyFill="1" applyProtection="1"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84" fillId="2" borderId="0" xfId="0" applyFont="1" applyFill="1" applyProtection="1">
      <protection locked="0"/>
    </xf>
    <xf numFmtId="0" fontId="33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>
      <alignment vertical="center"/>
    </xf>
    <xf numFmtId="0" fontId="35" fillId="0" borderId="0" xfId="0" applyFont="1" applyAlignment="1" applyProtection="1">
      <alignment horizontal="center"/>
      <protection hidden="1"/>
    </xf>
    <xf numFmtId="168" fontId="33" fillId="6" borderId="0" xfId="0" applyNumberFormat="1" applyFont="1" applyFill="1" applyProtection="1">
      <protection hidden="1"/>
    </xf>
    <xf numFmtId="0" fontId="47" fillId="0" borderId="0" xfId="0" applyFont="1" applyAlignment="1" applyProtection="1">
      <alignment horizontal="left" vertical="center"/>
      <protection hidden="1"/>
    </xf>
    <xf numFmtId="0" fontId="5" fillId="0" borderId="28" xfId="0" applyFont="1" applyBorder="1" applyAlignment="1" applyProtection="1">
      <alignment vertical="center" wrapText="1"/>
      <protection hidden="1"/>
    </xf>
    <xf numFmtId="0" fontId="44" fillId="0" borderId="0" xfId="0" applyFont="1" applyAlignment="1" applyProtection="1">
      <alignment horizontal="left" vertical="top" wrapText="1"/>
      <protection hidden="1"/>
    </xf>
    <xf numFmtId="0" fontId="109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vertical="top"/>
      <protection hidden="1"/>
    </xf>
    <xf numFmtId="3" fontId="35" fillId="8" borderId="29" xfId="1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 indent="1"/>
    </xf>
    <xf numFmtId="166" fontId="61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3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50" fillId="0" borderId="0" xfId="0" applyFont="1" applyAlignment="1" applyProtection="1">
      <alignment vertical="center" wrapText="1"/>
      <protection hidden="1"/>
    </xf>
    <xf numFmtId="0" fontId="14" fillId="0" borderId="28" xfId="0" applyFont="1" applyBorder="1" applyAlignment="1" applyProtection="1">
      <alignment horizontal="left" vertical="top"/>
      <protection hidden="1"/>
    </xf>
    <xf numFmtId="0" fontId="115" fillId="0" borderId="0" xfId="0" applyFont="1" applyAlignment="1" applyProtection="1">
      <alignment vertical="center" wrapText="1"/>
      <protection hidden="1"/>
    </xf>
    <xf numFmtId="0" fontId="61" fillId="0" borderId="0" xfId="0" applyFont="1" applyAlignment="1" applyProtection="1">
      <alignment horizontal="right" vertical="center"/>
      <protection hidden="1"/>
    </xf>
    <xf numFmtId="0" fontId="113" fillId="0" borderId="0" xfId="0" applyFont="1" applyProtection="1">
      <protection hidden="1"/>
    </xf>
    <xf numFmtId="0" fontId="107" fillId="0" borderId="0" xfId="0" applyFont="1" applyAlignment="1" applyProtection="1">
      <alignment horizontal="right" vertical="center"/>
      <protection hidden="1"/>
    </xf>
    <xf numFmtId="0" fontId="114" fillId="0" borderId="0" xfId="0" applyFont="1" applyAlignment="1" applyProtection="1">
      <alignment vertical="center"/>
      <protection hidden="1"/>
    </xf>
    <xf numFmtId="0" fontId="32" fillId="0" borderId="61" xfId="0" applyFont="1" applyBorder="1" applyAlignment="1" applyProtection="1">
      <alignment vertical="center" wrapText="1"/>
      <protection locked="0"/>
    </xf>
    <xf numFmtId="0" fontId="5" fillId="0" borderId="28" xfId="0" applyFont="1" applyBorder="1" applyAlignment="1" applyProtection="1">
      <alignment horizontal="left" vertical="center"/>
      <protection hidden="1"/>
    </xf>
    <xf numFmtId="0" fontId="61" fillId="0" borderId="12" xfId="0" applyFont="1" applyBorder="1" applyAlignment="1" applyProtection="1">
      <alignment horizontal="right" vertical="center"/>
      <protection hidden="1"/>
    </xf>
    <xf numFmtId="0" fontId="5" fillId="0" borderId="66" xfId="0" applyFont="1" applyBorder="1" applyAlignment="1" applyProtection="1">
      <alignment vertical="center"/>
      <protection hidden="1"/>
    </xf>
    <xf numFmtId="0" fontId="14" fillId="0" borderId="28" xfId="0" applyFont="1" applyBorder="1" applyAlignment="1" applyProtection="1">
      <alignment vertical="center" wrapText="1"/>
      <protection hidden="1"/>
    </xf>
    <xf numFmtId="0" fontId="14" fillId="0" borderId="28" xfId="0" applyFont="1" applyBorder="1" applyAlignment="1" applyProtection="1">
      <alignment vertical="center"/>
      <protection hidden="1"/>
    </xf>
    <xf numFmtId="0" fontId="5" fillId="0" borderId="28" xfId="0" applyFont="1" applyBorder="1" applyAlignment="1" applyProtection="1">
      <alignment vertical="center"/>
      <protection hidden="1"/>
    </xf>
    <xf numFmtId="0" fontId="43" fillId="19" borderId="30" xfId="0" applyFont="1" applyFill="1" applyBorder="1" applyAlignment="1" applyProtection="1">
      <alignment horizontal="center" vertical="center"/>
      <protection hidden="1"/>
    </xf>
    <xf numFmtId="0" fontId="116" fillId="0" borderId="0" xfId="0" applyFont="1"/>
    <xf numFmtId="165" fontId="84" fillId="17" borderId="18" xfId="1" applyNumberFormat="1" applyFont="1" applyFill="1" applyBorder="1" applyAlignment="1">
      <alignment horizontal="right" vertical="center"/>
    </xf>
    <xf numFmtId="0" fontId="11" fillId="20" borderId="0" xfId="5" applyFill="1" applyAlignment="1">
      <alignment vertical="center"/>
    </xf>
    <xf numFmtId="9" fontId="11" fillId="20" borderId="0" xfId="5" applyNumberFormat="1" applyFill="1" applyAlignment="1">
      <alignment horizontal="center" vertical="center"/>
    </xf>
    <xf numFmtId="0" fontId="11" fillId="21" borderId="0" xfId="5" applyFill="1" applyAlignment="1">
      <alignment vertical="center"/>
    </xf>
    <xf numFmtId="9" fontId="11" fillId="21" borderId="0" xfId="5" applyNumberFormat="1" applyFill="1" applyAlignment="1">
      <alignment horizontal="center" vertical="center"/>
    </xf>
    <xf numFmtId="0" fontId="61" fillId="0" borderId="0" xfId="0" applyFont="1" applyAlignment="1" applyProtection="1">
      <alignment horizontal="right" vertical="center" wrapText="1"/>
      <protection hidden="1"/>
    </xf>
    <xf numFmtId="0" fontId="14" fillId="0" borderId="0" xfId="0" applyFont="1" applyAlignment="1" applyProtection="1">
      <alignment horizontal="left" vertical="top"/>
      <protection hidden="1"/>
    </xf>
    <xf numFmtId="0" fontId="3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right"/>
      <protection hidden="1"/>
    </xf>
    <xf numFmtId="0" fontId="126" fillId="0" borderId="0" xfId="0" applyFont="1" applyAlignment="1" applyProtection="1">
      <alignment vertical="center"/>
      <protection hidden="1"/>
    </xf>
    <xf numFmtId="1" fontId="5" fillId="0" borderId="67" xfId="0" quotePrefix="1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right" vertical="center" wrapText="1"/>
      <protection hidden="1"/>
    </xf>
    <xf numFmtId="0" fontId="41" fillId="0" borderId="0" xfId="0" applyFont="1" applyAlignment="1" applyProtection="1">
      <alignment horizontal="left" vertical="center" indent="1"/>
      <protection hidden="1"/>
    </xf>
    <xf numFmtId="0" fontId="32" fillId="0" borderId="12" xfId="0" applyFont="1" applyBorder="1" applyAlignment="1" applyProtection="1">
      <alignment horizontal="right" vertical="center"/>
      <protection hidden="1"/>
    </xf>
    <xf numFmtId="0" fontId="2" fillId="0" borderId="12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horizontal="right" vertical="center"/>
      <protection hidden="1"/>
    </xf>
    <xf numFmtId="0" fontId="2" fillId="0" borderId="28" xfId="0" applyFont="1" applyBorder="1" applyAlignment="1" applyProtection="1">
      <alignment vertical="center"/>
      <protection locked="0"/>
    </xf>
    <xf numFmtId="0" fontId="47" fillId="0" borderId="28" xfId="0" applyFont="1" applyBorder="1" applyAlignment="1" applyProtection="1">
      <alignment horizontal="right" vertical="center"/>
      <protection hidden="1"/>
    </xf>
    <xf numFmtId="0" fontId="2" fillId="0" borderId="28" xfId="0" applyFont="1" applyBorder="1" applyProtection="1">
      <protection locked="0"/>
    </xf>
    <xf numFmtId="0" fontId="49" fillId="0" borderId="12" xfId="0" applyFont="1" applyBorder="1" applyAlignment="1" applyProtection="1">
      <alignment horizontal="left" vertical="center" wrapText="1"/>
      <protection hidden="1"/>
    </xf>
    <xf numFmtId="0" fontId="2" fillId="0" borderId="12" xfId="0" applyFont="1" applyBorder="1" applyProtection="1">
      <protection locked="0"/>
    </xf>
    <xf numFmtId="0" fontId="49" fillId="0" borderId="28" xfId="0" applyFont="1" applyBorder="1" applyAlignment="1" applyProtection="1">
      <alignment horizontal="left" vertical="center" wrapText="1"/>
      <protection hidden="1"/>
    </xf>
    <xf numFmtId="3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/>
    <xf numFmtId="165" fontId="35" fillId="8" borderId="29" xfId="1" applyNumberFormat="1" applyFont="1" applyFill="1" applyBorder="1" applyAlignment="1" applyProtection="1">
      <alignment horizontal="center" vertical="center"/>
      <protection locked="0"/>
    </xf>
    <xf numFmtId="0" fontId="124" fillId="0" borderId="0" xfId="6" applyFont="1" applyAlignment="1">
      <alignment horizontal="left" vertical="center" wrapText="1"/>
    </xf>
    <xf numFmtId="0" fontId="124" fillId="0" borderId="0" xfId="6" applyFont="1" applyAlignment="1">
      <alignment horizontal="right" vertical="center" wrapText="1"/>
    </xf>
    <xf numFmtId="0" fontId="125" fillId="0" borderId="0" xfId="6" applyFont="1" applyAlignment="1">
      <alignment horizontal="right" vertical="center" wrapText="1"/>
    </xf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3" fontId="0" fillId="0" borderId="0" xfId="12" applyNumberFormat="1" applyFont="1" applyBorder="1"/>
    <xf numFmtId="3" fontId="0" fillId="0" borderId="0" xfId="1" applyNumberFormat="1" applyFont="1" applyBorder="1"/>
    <xf numFmtId="1" fontId="0" fillId="22" borderId="0" xfId="0" applyNumberFormat="1" applyFill="1" applyAlignment="1">
      <alignment horizontal="left" vertical="center"/>
    </xf>
    <xf numFmtId="1" fontId="0" fillId="22" borderId="0" xfId="0" applyNumberFormat="1" applyFill="1" applyAlignment="1">
      <alignment horizontal="right" vertical="center"/>
    </xf>
    <xf numFmtId="166" fontId="35" fillId="8" borderId="29" xfId="1" applyNumberFormat="1" applyFont="1" applyFill="1" applyBorder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1" fontId="1" fillId="6" borderId="0" xfId="0" applyNumberFormat="1" applyFont="1" applyFill="1"/>
    <xf numFmtId="0" fontId="127" fillId="24" borderId="0" xfId="6" applyFont="1" applyFill="1" applyAlignment="1">
      <alignment horizontal="right" vertical="center" wrapText="1"/>
    </xf>
    <xf numFmtId="0" fontId="44" fillId="0" borderId="0" xfId="0" applyFont="1" applyAlignment="1" applyProtection="1">
      <alignment horizontal="left" vertical="center" wrapText="1"/>
      <protection hidden="1"/>
    </xf>
    <xf numFmtId="0" fontId="49" fillId="0" borderId="0" xfId="0" applyFont="1" applyAlignment="1" applyProtection="1">
      <alignment horizontal="left" vertical="center" wrapText="1"/>
      <protection hidden="1"/>
    </xf>
    <xf numFmtId="0" fontId="15" fillId="3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95" fillId="0" borderId="0" xfId="0" applyFont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71" fillId="0" borderId="0" xfId="0" applyFont="1" applyAlignment="1" applyProtection="1">
      <alignment horizontal="justify" vertical="center" wrapText="1"/>
      <protection hidden="1"/>
    </xf>
    <xf numFmtId="0" fontId="14" fillId="0" borderId="0" xfId="0" applyFont="1" applyAlignment="1" applyProtection="1">
      <alignment horizontal="left" vertical="center" wrapText="1" inden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7" fillId="11" borderId="39" xfId="0" applyFont="1" applyFill="1" applyBorder="1" applyAlignment="1" applyProtection="1">
      <alignment horizontal="left" vertical="center"/>
      <protection hidden="1"/>
    </xf>
    <xf numFmtId="0" fontId="44" fillId="0" borderId="4" xfId="0" applyFont="1" applyBorder="1" applyAlignment="1" applyProtection="1">
      <alignment horizontal="left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61" fillId="0" borderId="16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5" fillId="0" borderId="53" xfId="0" applyFont="1" applyBorder="1" applyAlignment="1" applyProtection="1">
      <alignment horizontal="left" vertical="center"/>
      <protection hidden="1"/>
    </xf>
    <xf numFmtId="0" fontId="71" fillId="0" borderId="0" xfId="0" applyFont="1" applyAlignment="1" applyProtection="1">
      <alignment horizontal="left" vertical="center"/>
      <protection hidden="1"/>
    </xf>
    <xf numFmtId="0" fontId="7" fillId="11" borderId="8" xfId="0" applyFont="1" applyFill="1" applyBorder="1" applyAlignment="1" applyProtection="1">
      <alignment horizontal="left" vertical="center"/>
      <protection hidden="1"/>
    </xf>
    <xf numFmtId="0" fontId="43" fillId="3" borderId="0" xfId="0" applyFont="1" applyFill="1" applyAlignment="1" applyProtection="1">
      <alignment horizontal="left" vertical="center" wrapText="1"/>
      <protection hidden="1"/>
    </xf>
    <xf numFmtId="0" fontId="7" fillId="11" borderId="53" xfId="0" applyFont="1" applyFill="1" applyBorder="1" applyAlignment="1" applyProtection="1">
      <alignment horizontal="left" vertical="center"/>
      <protection hidden="1"/>
    </xf>
    <xf numFmtId="0" fontId="71" fillId="0" borderId="0" xfId="0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15" fillId="3" borderId="0" xfId="0" applyFont="1" applyFill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33" fillId="0" borderId="12" xfId="0" applyFont="1" applyBorder="1" applyAlignment="1" applyProtection="1">
      <alignment horizontal="left" vertical="center" wrapText="1"/>
      <protection hidden="1"/>
    </xf>
    <xf numFmtId="0" fontId="14" fillId="10" borderId="2" xfId="0" applyFont="1" applyFill="1" applyBorder="1" applyAlignment="1" applyProtection="1">
      <alignment horizontal="left" vertical="center" wrapText="1"/>
      <protection locked="0"/>
    </xf>
    <xf numFmtId="0" fontId="14" fillId="10" borderId="39" xfId="0" applyFont="1" applyFill="1" applyBorder="1" applyAlignment="1" applyProtection="1">
      <alignment horizontal="left" vertical="center" wrapText="1"/>
      <protection locked="0"/>
    </xf>
    <xf numFmtId="0" fontId="14" fillId="10" borderId="3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hidden="1"/>
    </xf>
    <xf numFmtId="0" fontId="7" fillId="0" borderId="28" xfId="0" applyFont="1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45" fillId="0" borderId="0" xfId="0" applyFont="1" applyAlignment="1" applyProtection="1">
      <alignment horizontal="center"/>
      <protection hidden="1"/>
    </xf>
    <xf numFmtId="0" fontId="110" fillId="0" borderId="47" xfId="0" applyFont="1" applyBorder="1" applyAlignment="1" applyProtection="1">
      <alignment horizontal="center" vertical="center" wrapText="1"/>
      <protection hidden="1"/>
    </xf>
    <xf numFmtId="0" fontId="110" fillId="0" borderId="48" xfId="0" applyFont="1" applyBorder="1" applyAlignment="1" applyProtection="1">
      <alignment horizontal="center" vertical="center" wrapText="1"/>
      <protection hidden="1"/>
    </xf>
    <xf numFmtId="165" fontId="7" fillId="10" borderId="2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/>
      <protection hidden="1"/>
    </xf>
    <xf numFmtId="0" fontId="51" fillId="2" borderId="0" xfId="0" applyFont="1" applyFill="1" applyAlignment="1" applyProtection="1">
      <alignment horizontal="left" vertical="center"/>
      <protection hidden="1"/>
    </xf>
    <xf numFmtId="0" fontId="106" fillId="0" borderId="46" xfId="0" applyFont="1" applyBorder="1" applyAlignment="1" applyProtection="1">
      <alignment horizontal="left" vertical="center" wrapText="1" indent="1"/>
      <protection hidden="1"/>
    </xf>
    <xf numFmtId="0" fontId="106" fillId="0" borderId="0" xfId="0" applyFont="1" applyAlignment="1" applyProtection="1">
      <alignment horizontal="left" vertical="center" wrapText="1" indent="1"/>
      <protection hidden="1"/>
    </xf>
    <xf numFmtId="0" fontId="61" fillId="0" borderId="0" xfId="0" applyFont="1" applyAlignment="1" applyProtection="1">
      <alignment horizontal="right" vertical="center" wrapText="1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5" fillId="0" borderId="28" xfId="0" applyFont="1" applyBorder="1" applyAlignment="1" applyProtection="1">
      <alignment horizontal="left" vertical="center" wrapText="1"/>
      <protection hidden="1"/>
    </xf>
    <xf numFmtId="0" fontId="33" fillId="0" borderId="28" xfId="0" applyFont="1" applyBorder="1" applyAlignment="1" applyProtection="1">
      <alignment horizontal="left" vertical="center" wrapText="1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34" xfId="0" applyNumberFormat="1" applyFont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left" vertical="center"/>
      <protection hidden="1"/>
    </xf>
    <xf numFmtId="1" fontId="18" fillId="10" borderId="2" xfId="0" applyNumberFormat="1" applyFont="1" applyFill="1" applyBorder="1" applyAlignment="1" applyProtection="1">
      <alignment horizontal="center" vertical="center"/>
      <protection locked="0"/>
    </xf>
    <xf numFmtId="1" fontId="18" fillId="10" borderId="30" xfId="0" applyNumberFormat="1" applyFont="1" applyFill="1" applyBorder="1" applyAlignment="1" applyProtection="1">
      <alignment horizontal="center" vertical="center"/>
      <protection locked="0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" fontId="14" fillId="14" borderId="16" xfId="0" applyNumberFormat="1" applyFont="1" applyFill="1" applyBorder="1" applyAlignment="1" applyProtection="1">
      <alignment horizontal="center" vertical="center"/>
      <protection hidden="1"/>
    </xf>
    <xf numFmtId="1" fontId="14" fillId="14" borderId="19" xfId="0" applyNumberFormat="1" applyFont="1" applyFill="1" applyBorder="1" applyAlignment="1" applyProtection="1">
      <alignment horizontal="center" vertical="center"/>
      <protection hidden="1"/>
    </xf>
    <xf numFmtId="1" fontId="14" fillId="14" borderId="18" xfId="0" applyNumberFormat="1" applyFont="1" applyFill="1" applyBorder="1" applyAlignment="1" applyProtection="1">
      <alignment horizontal="center" vertical="center"/>
      <protection hidden="1"/>
    </xf>
    <xf numFmtId="1" fontId="14" fillId="14" borderId="31" xfId="0" applyNumberFormat="1" applyFont="1" applyFill="1" applyBorder="1" applyAlignment="1" applyProtection="1">
      <alignment horizontal="center" vertical="center"/>
      <protection hidden="1"/>
    </xf>
    <xf numFmtId="1" fontId="14" fillId="14" borderId="38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left" vertical="center"/>
      <protection hidden="1"/>
    </xf>
    <xf numFmtId="1" fontId="5" fillId="0" borderId="10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1" fontId="5" fillId="10" borderId="2" xfId="0" applyNumberFormat="1" applyFont="1" applyFill="1" applyBorder="1" applyAlignment="1" applyProtection="1">
      <alignment horizontal="center" vertical="center"/>
      <protection locked="0"/>
    </xf>
    <xf numFmtId="1" fontId="5" fillId="1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1" fontId="14" fillId="14" borderId="16" xfId="0" applyNumberFormat="1" applyFont="1" applyFill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21" fillId="2" borderId="5" xfId="0" applyFont="1" applyFill="1" applyBorder="1" applyAlignment="1" applyProtection="1">
      <alignment horizontal="center" vertical="center" wrapText="1"/>
      <protection hidden="1"/>
    </xf>
    <xf numFmtId="1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hidden="1"/>
    </xf>
    <xf numFmtId="1" fontId="5" fillId="3" borderId="16" xfId="0" applyNumberFormat="1" applyFont="1" applyFill="1" applyBorder="1" applyAlignment="1" applyProtection="1">
      <alignment horizontal="center" vertical="center"/>
      <protection hidden="1"/>
    </xf>
    <xf numFmtId="1" fontId="5" fillId="3" borderId="38" xfId="0" applyNumberFormat="1" applyFont="1" applyFill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" fontId="5" fillId="3" borderId="18" xfId="0" applyNumberFormat="1" applyFont="1" applyFill="1" applyBorder="1" applyAlignment="1" applyProtection="1">
      <alignment horizontal="center" vertical="center"/>
      <protection hidden="1"/>
    </xf>
    <xf numFmtId="1" fontId="5" fillId="3" borderId="31" xfId="0" applyNumberFormat="1" applyFont="1" applyFill="1" applyBorder="1" applyAlignment="1" applyProtection="1">
      <alignment horizontal="center" vertical="center"/>
      <protection hidden="1"/>
    </xf>
    <xf numFmtId="1" fontId="5" fillId="0" borderId="36" xfId="0" applyNumberFormat="1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left" vertical="center"/>
      <protection hidden="1"/>
    </xf>
    <xf numFmtId="1" fontId="5" fillId="3" borderId="19" xfId="0" applyNumberFormat="1" applyFont="1" applyFill="1" applyBorder="1" applyAlignment="1" applyProtection="1">
      <alignment horizontal="center" vertical="center"/>
      <protection hidden="1"/>
    </xf>
    <xf numFmtId="1" fontId="5" fillId="0" borderId="15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1" fontId="5" fillId="0" borderId="45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49" xfId="0" applyFont="1" applyBorder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8" fillId="2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89" fillId="2" borderId="1" xfId="1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hidden="1"/>
    </xf>
    <xf numFmtId="49" fontId="5" fillId="10" borderId="2" xfId="0" quotePrefix="1" applyNumberFormat="1" applyFont="1" applyFill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hidden="1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61" fillId="10" borderId="0" xfId="0" applyFont="1" applyFill="1" applyAlignment="1" applyProtection="1">
      <alignment horizontal="left" vertical="center" wrapText="1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43" fillId="10" borderId="8" xfId="0" applyFont="1" applyFill="1" applyBorder="1" applyAlignment="1" applyProtection="1">
      <alignment horizontal="left" vertical="center"/>
      <protection locked="0"/>
    </xf>
    <xf numFmtId="0" fontId="43" fillId="10" borderId="37" xfId="0" applyFont="1" applyFill="1" applyBorder="1" applyAlignment="1" applyProtection="1">
      <alignment horizontal="left" vertical="center"/>
      <protection locked="0"/>
    </xf>
    <xf numFmtId="0" fontId="43" fillId="10" borderId="0" xfId="0" applyFont="1" applyFill="1" applyAlignment="1" applyProtection="1">
      <alignment horizontal="right" vertical="center"/>
      <protection hidden="1"/>
    </xf>
    <xf numFmtId="0" fontId="47" fillId="0" borderId="5" xfId="0" applyFont="1" applyBorder="1" applyAlignment="1" applyProtection="1">
      <alignment horizontal="center" vertical="center"/>
      <protection hidden="1"/>
    </xf>
    <xf numFmtId="0" fontId="65" fillId="2" borderId="0" xfId="0" applyFont="1" applyFill="1" applyAlignment="1" applyProtection="1">
      <alignment horizontal="left" vertical="center" wrapText="1"/>
      <protection hidden="1"/>
    </xf>
    <xf numFmtId="0" fontId="7" fillId="0" borderId="39" xfId="0" applyFont="1" applyBorder="1" applyAlignment="1" applyProtection="1">
      <alignment horizontal="left" vertical="center"/>
      <protection hidden="1"/>
    </xf>
    <xf numFmtId="0" fontId="7" fillId="0" borderId="8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35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9" xfId="0" applyFont="1" applyBorder="1" applyAlignment="1" applyProtection="1">
      <alignment horizontal="left" vertical="center" wrapText="1"/>
      <protection hidden="1"/>
    </xf>
    <xf numFmtId="164" fontId="5" fillId="0" borderId="24" xfId="0" applyNumberFormat="1" applyFont="1" applyBorder="1" applyAlignment="1" applyProtection="1">
      <alignment horizontal="center" vertical="center"/>
      <protection locked="0"/>
    </xf>
    <xf numFmtId="164" fontId="5" fillId="0" borderId="23" xfId="0" applyNumberFormat="1" applyFont="1" applyBorder="1" applyAlignment="1" applyProtection="1">
      <alignment horizontal="center" vertical="center"/>
      <protection locked="0"/>
    </xf>
    <xf numFmtId="164" fontId="12" fillId="0" borderId="10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center" vertical="center"/>
      <protection locked="0"/>
    </xf>
    <xf numFmtId="0" fontId="66" fillId="3" borderId="16" xfId="0" applyFont="1" applyFill="1" applyBorder="1" applyAlignment="1" applyProtection="1">
      <alignment horizontal="center" vertical="center" wrapText="1"/>
      <protection hidden="1"/>
    </xf>
    <xf numFmtId="0" fontId="66" fillId="3" borderId="17" xfId="0" applyFont="1" applyFill="1" applyBorder="1" applyAlignment="1" applyProtection="1">
      <alignment horizontal="center" vertical="center" wrapText="1"/>
      <protection hidden="1"/>
    </xf>
    <xf numFmtId="0" fontId="60" fillId="2" borderId="0" xfId="0" applyFont="1" applyFill="1" applyAlignment="1" applyProtection="1">
      <alignment horizontal="left" vertical="center" wrapText="1"/>
      <protection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164" fontId="5" fillId="0" borderId="25" xfId="0" applyNumberFormat="1" applyFont="1" applyBorder="1" applyAlignment="1" applyProtection="1">
      <alignment horizontal="center" vertical="center"/>
      <protection locked="0"/>
    </xf>
    <xf numFmtId="164" fontId="5" fillId="0" borderId="35" xfId="0" applyNumberFormat="1" applyFont="1" applyBorder="1" applyAlignment="1" applyProtection="1">
      <alignment horizontal="center" vertical="center"/>
      <protection locked="0"/>
    </xf>
    <xf numFmtId="164" fontId="5" fillId="0" borderId="13" xfId="0" applyNumberFormat="1" applyFont="1" applyBorder="1" applyAlignment="1" applyProtection="1">
      <alignment horizontal="center" vertical="center"/>
      <protection locked="0"/>
    </xf>
    <xf numFmtId="164" fontId="5" fillId="0" borderId="3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 wrapText="1" indent="1"/>
      <protection hidden="1"/>
    </xf>
    <xf numFmtId="0" fontId="5" fillId="0" borderId="9" xfId="0" applyFont="1" applyBorder="1" applyAlignment="1" applyProtection="1">
      <alignment horizontal="left" vertical="center" wrapText="1" indent="1"/>
      <protection hidden="1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0" fontId="5" fillId="23" borderId="6" xfId="0" applyFont="1" applyFill="1" applyBorder="1" applyAlignment="1" applyProtection="1">
      <alignment horizontal="center" vertical="center"/>
      <protection locked="0"/>
    </xf>
    <xf numFmtId="0" fontId="5" fillId="23" borderId="7" xfId="0" applyFont="1" applyFill="1" applyBorder="1" applyAlignment="1" applyProtection="1">
      <alignment horizontal="center" vertical="center"/>
      <protection locked="0"/>
    </xf>
    <xf numFmtId="0" fontId="5" fillId="23" borderId="49" xfId="0" applyFont="1" applyFill="1" applyBorder="1" applyAlignment="1" applyProtection="1">
      <alignment horizontal="center" vertical="center"/>
      <protection locked="0"/>
    </xf>
    <xf numFmtId="0" fontId="18" fillId="23" borderId="14" xfId="0" applyFont="1" applyFill="1" applyBorder="1" applyAlignment="1" applyProtection="1">
      <alignment horizontal="right" vertical="center"/>
      <protection hidden="1"/>
    </xf>
    <xf numFmtId="0" fontId="18" fillId="23" borderId="45" xfId="0" applyFont="1" applyFill="1" applyBorder="1" applyAlignment="1" applyProtection="1">
      <alignment horizontal="right" vertical="center"/>
      <protection hidden="1"/>
    </xf>
    <xf numFmtId="0" fontId="5" fillId="23" borderId="15" xfId="0" applyFont="1" applyFill="1" applyBorder="1" applyAlignment="1" applyProtection="1">
      <alignment horizontal="center" vertical="center"/>
      <protection locked="0"/>
    </xf>
    <xf numFmtId="0" fontId="5" fillId="23" borderId="14" xfId="0" applyFont="1" applyFill="1" applyBorder="1" applyAlignment="1" applyProtection="1">
      <alignment horizontal="center" vertical="center"/>
      <protection locked="0"/>
    </xf>
    <xf numFmtId="0" fontId="5" fillId="23" borderId="45" xfId="0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 wrapText="1"/>
      <protection hidden="1"/>
    </xf>
    <xf numFmtId="0" fontId="5" fillId="0" borderId="61" xfId="0" applyFont="1" applyBorder="1" applyAlignment="1" applyProtection="1">
      <alignment horizontal="left" vertical="center" wrapText="1"/>
      <protection hidden="1"/>
    </xf>
    <xf numFmtId="0" fontId="61" fillId="11" borderId="39" xfId="0" applyFont="1" applyFill="1" applyBorder="1" applyAlignment="1" applyProtection="1">
      <alignment horizontal="left" vertical="center" wrapText="1" indent="2"/>
      <protection hidden="1"/>
    </xf>
    <xf numFmtId="0" fontId="7" fillId="11" borderId="39" xfId="0" applyFont="1" applyFill="1" applyBorder="1" applyAlignment="1" applyProtection="1">
      <alignment horizontal="left" vertical="center" indent="1"/>
      <protection hidden="1"/>
    </xf>
    <xf numFmtId="0" fontId="7" fillId="11" borderId="53" xfId="0" applyFont="1" applyFill="1" applyBorder="1" applyAlignment="1" applyProtection="1">
      <alignment horizontal="left" vertical="center" indent="1"/>
      <protection hidden="1"/>
    </xf>
    <xf numFmtId="0" fontId="35" fillId="3" borderId="0" xfId="0" applyFont="1" applyFill="1" applyAlignment="1" applyProtection="1">
      <alignment horizontal="left" vertical="center" wrapText="1"/>
      <protection hidden="1"/>
    </xf>
    <xf numFmtId="1" fontId="5" fillId="3" borderId="16" xfId="0" applyNumberFormat="1" applyFont="1" applyFill="1" applyBorder="1" applyAlignment="1" applyProtection="1">
      <alignment horizontal="right" vertical="center"/>
      <protection hidden="1"/>
    </xf>
    <xf numFmtId="1" fontId="5" fillId="3" borderId="17" xfId="0" applyNumberFormat="1" applyFont="1" applyFill="1" applyBorder="1" applyAlignment="1" applyProtection="1">
      <alignment horizontal="right" vertic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47" fillId="0" borderId="0" xfId="0" applyFont="1" applyAlignment="1" applyProtection="1">
      <alignment horizontal="left" vertical="top"/>
      <protection hidden="1"/>
    </xf>
    <xf numFmtId="0" fontId="7" fillId="0" borderId="53" xfId="0" applyFont="1" applyBorder="1" applyAlignment="1" applyProtection="1">
      <alignment horizontal="left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right" vertical="center"/>
      <protection hidden="1"/>
    </xf>
    <xf numFmtId="0" fontId="18" fillId="0" borderId="17" xfId="0" applyFont="1" applyBorder="1" applyAlignment="1" applyProtection="1">
      <alignment horizontal="right" vertical="center"/>
      <protection hidden="1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23" borderId="7" xfId="0" applyFont="1" applyFill="1" applyBorder="1" applyAlignment="1" applyProtection="1">
      <alignment horizontal="right" vertical="center"/>
      <protection hidden="1"/>
    </xf>
    <xf numFmtId="0" fontId="18" fillId="23" borderId="49" xfId="0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35" fillId="0" borderId="0" xfId="0" applyFont="1" applyAlignment="1" applyProtection="1">
      <alignment horizontal="center" vertical="center"/>
      <protection hidden="1"/>
    </xf>
    <xf numFmtId="0" fontId="122" fillId="0" borderId="0" xfId="0" applyFont="1" applyAlignment="1" applyProtection="1">
      <alignment horizontal="center" vertical="center" textRotation="90"/>
      <protection hidden="1"/>
    </xf>
    <xf numFmtId="0" fontId="5" fillId="0" borderId="64" xfId="0" applyFont="1" applyBorder="1" applyAlignment="1">
      <alignment horizontal="left" vertical="top" wrapText="1"/>
    </xf>
    <xf numFmtId="0" fontId="5" fillId="0" borderId="65" xfId="0" applyFont="1" applyBorder="1" applyAlignment="1">
      <alignment horizontal="left" vertical="top" wrapText="1"/>
    </xf>
    <xf numFmtId="0" fontId="120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3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justify" vertical="top" wrapText="1"/>
    </xf>
    <xf numFmtId="0" fontId="120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1" fontId="5" fillId="0" borderId="2" xfId="0" quotePrefix="1" applyNumberFormat="1" applyFont="1" applyBorder="1" applyAlignment="1" applyProtection="1">
      <alignment horizontal="left" vertical="center"/>
      <protection locked="0"/>
    </xf>
    <xf numFmtId="0" fontId="79" fillId="0" borderId="0" xfId="5" applyFont="1" applyAlignment="1">
      <alignment horizontal="left" vertical="center"/>
    </xf>
    <xf numFmtId="0" fontId="79" fillId="0" borderId="0" xfId="5" applyFont="1" applyAlignment="1">
      <alignment horizontal="justify" vertical="center" wrapText="1"/>
    </xf>
    <xf numFmtId="0" fontId="82" fillId="16" borderId="17" xfId="5" applyFont="1" applyFill="1" applyBorder="1" applyAlignment="1">
      <alignment horizontal="left" vertical="center"/>
    </xf>
    <xf numFmtId="0" fontId="82" fillId="16" borderId="26" xfId="5" applyFont="1" applyFill="1" applyBorder="1" applyAlignment="1">
      <alignment horizontal="left" vertical="center"/>
    </xf>
    <xf numFmtId="0" fontId="79" fillId="0" borderId="17" xfId="5" applyFont="1" applyBorder="1" applyAlignment="1">
      <alignment horizontal="left" vertical="center"/>
    </xf>
    <xf numFmtId="0" fontId="79" fillId="0" borderId="26" xfId="5" applyFont="1" applyBorder="1" applyAlignment="1">
      <alignment horizontal="left" vertical="center"/>
    </xf>
    <xf numFmtId="0" fontId="84" fillId="17" borderId="17" xfId="5" applyFont="1" applyFill="1" applyBorder="1" applyAlignment="1">
      <alignment horizontal="left" vertical="center"/>
    </xf>
    <xf numFmtId="0" fontId="84" fillId="17" borderId="26" xfId="5" applyFont="1" applyFill="1" applyBorder="1" applyAlignment="1">
      <alignment horizontal="left" vertical="center"/>
    </xf>
    <xf numFmtId="0" fontId="79" fillId="0" borderId="5" xfId="5" applyFont="1" applyBorder="1" applyAlignment="1">
      <alignment horizontal="left" vertical="center"/>
    </xf>
    <xf numFmtId="0" fontId="79" fillId="0" borderId="17" xfId="5" applyFont="1" applyBorder="1" applyAlignment="1">
      <alignment horizontal="center" vertical="center"/>
    </xf>
    <xf numFmtId="0" fontId="79" fillId="0" borderId="26" xfId="5" applyFont="1" applyBorder="1" applyAlignment="1">
      <alignment horizontal="center" vertical="center"/>
    </xf>
    <xf numFmtId="0" fontId="79" fillId="0" borderId="27" xfId="5" applyFont="1" applyBorder="1" applyAlignment="1">
      <alignment horizontal="center" vertical="center"/>
    </xf>
    <xf numFmtId="0" fontId="11" fillId="0" borderId="0" xfId="5" applyAlignment="1">
      <alignment horizontal="center" vertical="center"/>
    </xf>
    <xf numFmtId="0" fontId="80" fillId="0" borderId="41" xfId="5" applyFont="1" applyBorder="1" applyAlignment="1">
      <alignment horizontal="right" vertical="center" wrapText="1"/>
    </xf>
    <xf numFmtId="0" fontId="80" fillId="0" borderId="42" xfId="5" applyFont="1" applyBorder="1" applyAlignment="1">
      <alignment horizontal="right" vertical="center" wrapText="1"/>
    </xf>
    <xf numFmtId="0" fontId="80" fillId="0" borderId="42" xfId="5" applyFont="1" applyBorder="1" applyAlignment="1">
      <alignment horizontal="left" vertical="center" wrapText="1"/>
    </xf>
    <xf numFmtId="0" fontId="80" fillId="0" borderId="43" xfId="5" applyFont="1" applyBorder="1" applyAlignment="1">
      <alignment horizontal="left" vertical="center" wrapText="1"/>
    </xf>
    <xf numFmtId="0" fontId="20" fillId="13" borderId="24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</cellXfs>
  <cellStyles count="18">
    <cellStyle name="Collegamento ipertestuale" xfId="11" builtinId="8"/>
    <cellStyle name="Migliaia" xfId="12" builtinId="3"/>
    <cellStyle name="Migliaia 2" xfId="8" xr:uid="{00000000-0005-0000-0000-000001000000}"/>
    <cellStyle name="Migliaia 2 2" xfId="16" xr:uid="{AA2893D1-4E54-4B3D-8DF8-50496FAC715C}"/>
    <cellStyle name="Migliaia 2 3" xfId="13" xr:uid="{99C8E901-0FF9-4466-818A-F0BFF849B17F}"/>
    <cellStyle name="Migliaia 3" xfId="17" xr:uid="{33D721B6-99EE-443F-ABF5-27A919453C1F}"/>
    <cellStyle name="Migliaia 4" xfId="14" xr:uid="{CD775CE5-8D5B-426F-81C0-539405A1A3FF}"/>
    <cellStyle name="Normale" xfId="0" builtinId="0"/>
    <cellStyle name="Normale 2" xfId="2" xr:uid="{00000000-0005-0000-0000-000003000000}"/>
    <cellStyle name="Normale 2 2" xfId="3" xr:uid="{00000000-0005-0000-0000-000004000000}"/>
    <cellStyle name="Normale 3" xfId="4" xr:uid="{00000000-0005-0000-0000-000005000000}"/>
    <cellStyle name="Normale 4" xfId="5" xr:uid="{00000000-0005-0000-0000-000006000000}"/>
    <cellStyle name="Normale 5" xfId="6" xr:uid="{00000000-0005-0000-0000-000007000000}"/>
    <cellStyle name="Normale 6" xfId="15" xr:uid="{63CF2175-0D60-45F1-944F-3D9AF43277E0}"/>
    <cellStyle name="Percentuale" xfId="1" builtinId="5"/>
    <cellStyle name="Percentuale 2" xfId="7" xr:uid="{00000000-0005-0000-0000-000009000000}"/>
    <cellStyle name="Percentuale 2 2" xfId="10" xr:uid="{00000000-0005-0000-0000-00000A000000}"/>
    <cellStyle name="Percentuale 3" xfId="9" xr:uid="{00000000-0005-0000-0000-00000B000000}"/>
  </cellStyles>
  <dxfs count="251"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 tint="-0.14996795556505021"/>
      </font>
      <border>
        <left/>
        <right/>
        <top/>
        <bottom/>
        <vertical/>
        <horizontal/>
      </border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/>
        <color theme="0" tint="-0.14996795556505021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color theme="0" tint="-0.14996795556505021"/>
      </font>
    </dxf>
    <dxf>
      <font>
        <strike/>
        <color theme="0" tint="-0.24994659260841701"/>
      </font>
    </dxf>
    <dxf>
      <font>
        <color theme="9" tint="0.79998168889431442"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</dxf>
    <dxf>
      <font>
        <color theme="0" tint="-0.1499679555650502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</dxf>
    <dxf>
      <border>
        <left/>
        <right/>
        <top/>
        <bottom/>
        <vertical/>
        <horizontal/>
      </border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  <color theme="9" tint="-0.499984740745262"/>
      </font>
    </dxf>
    <dxf>
      <font>
        <strike val="0"/>
        <color theme="0" tint="-0.14990691854609822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  <border>
        <left/>
        <right/>
        <top/>
        <bottom/>
        <vertical/>
        <horizontal/>
      </border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rgb="FFFFCCFF"/>
        </patternFill>
      </fill>
      <alignment horizontal="left" vertical="center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fgColor indexed="64"/>
          <bgColor rgb="FFFFFF00"/>
        </patternFill>
      </fill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righ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CCFF"/>
      <color rgb="FFFFCC00"/>
      <color rgb="FFBF5B09"/>
      <color rgb="FFFFCC99"/>
      <color rgb="FF66FF99"/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I$23" lockText="1" noThreeD="1"/>
</file>

<file path=xl/ctrlProps/ctrlProp10.xml><?xml version="1.0" encoding="utf-8"?>
<formControlPr xmlns="http://schemas.microsoft.com/office/spreadsheetml/2009/9/main" objectType="CheckBox" fmlaLink="$I$162" lockText="1" noThreeD="1"/>
</file>

<file path=xl/ctrlProps/ctrlProp100.xml><?xml version="1.0" encoding="utf-8"?>
<formControlPr xmlns="http://schemas.microsoft.com/office/spreadsheetml/2009/9/main" objectType="CheckBox" fmlaLink="$K$261" lockText="1" noThreeD="1"/>
</file>

<file path=xl/ctrlProps/ctrlProp101.xml><?xml version="1.0" encoding="utf-8"?>
<formControlPr xmlns="http://schemas.microsoft.com/office/spreadsheetml/2009/9/main" objectType="CheckBox" fmlaLink="$K$262" lockText="1" noThreeD="1"/>
</file>

<file path=xl/ctrlProps/ctrlProp102.xml><?xml version="1.0" encoding="utf-8"?>
<formControlPr xmlns="http://schemas.microsoft.com/office/spreadsheetml/2009/9/main" objectType="CheckBox" fmlaLink="$K$263" lockText="1" noThreeD="1"/>
</file>

<file path=xl/ctrlProps/ctrlProp103.xml><?xml version="1.0" encoding="utf-8"?>
<formControlPr xmlns="http://schemas.microsoft.com/office/spreadsheetml/2009/9/main" objectType="CheckBox" fmlaLink="$K$264" lockText="1" noThreeD="1"/>
</file>

<file path=xl/ctrlProps/ctrlProp104.xml><?xml version="1.0" encoding="utf-8"?>
<formControlPr xmlns="http://schemas.microsoft.com/office/spreadsheetml/2009/9/main" objectType="CheckBox" fmlaLink="$K$265" lockText="1" noThreeD="1"/>
</file>

<file path=xl/ctrlProps/ctrlProp105.xml><?xml version="1.0" encoding="utf-8"?>
<formControlPr xmlns="http://schemas.microsoft.com/office/spreadsheetml/2009/9/main" objectType="CheckBox" fmlaLink="$K$266" lockText="1" noThreeD="1"/>
</file>

<file path=xl/ctrlProps/ctrlProp106.xml><?xml version="1.0" encoding="utf-8"?>
<formControlPr xmlns="http://schemas.microsoft.com/office/spreadsheetml/2009/9/main" objectType="CheckBox" fmlaLink="$K$267" lockText="1" noThreeD="1"/>
</file>

<file path=xl/ctrlProps/ctrlProp107.xml><?xml version="1.0" encoding="utf-8"?>
<formControlPr xmlns="http://schemas.microsoft.com/office/spreadsheetml/2009/9/main" objectType="CheckBox" fmlaLink="$I$289" lockText="1" noThreeD="1"/>
</file>

<file path=xl/ctrlProps/ctrlProp108.xml><?xml version="1.0" encoding="utf-8"?>
<formControlPr xmlns="http://schemas.microsoft.com/office/spreadsheetml/2009/9/main" objectType="CheckBox" fmlaLink="$K$289" lockText="1" noThreeD="1"/>
</file>

<file path=xl/ctrlProps/ctrlProp109.xml><?xml version="1.0" encoding="utf-8"?>
<formControlPr xmlns="http://schemas.microsoft.com/office/spreadsheetml/2009/9/main" objectType="CheckBox" fmlaLink="$I$14" noThreeD="1"/>
</file>

<file path=xl/ctrlProps/ctrlProp11.xml><?xml version="1.0" encoding="utf-8"?>
<formControlPr xmlns="http://schemas.microsoft.com/office/spreadsheetml/2009/9/main" objectType="CheckBox" fmlaLink="$K$187" lockText="1" noThreeD="1"/>
</file>

<file path=xl/ctrlProps/ctrlProp110.xml><?xml version="1.0" encoding="utf-8"?>
<formControlPr xmlns="http://schemas.microsoft.com/office/spreadsheetml/2009/9/main" objectType="CheckBox" fmlaLink="$I$15" noThreeD="1"/>
</file>

<file path=xl/ctrlProps/ctrlProp111.xml><?xml version="1.0" encoding="utf-8"?>
<formControlPr xmlns="http://schemas.microsoft.com/office/spreadsheetml/2009/9/main" objectType="CheckBox" fmlaLink="$I$16" noThreeD="1"/>
</file>

<file path=xl/ctrlProps/ctrlProp112.xml><?xml version="1.0" encoding="utf-8"?>
<formControlPr xmlns="http://schemas.microsoft.com/office/spreadsheetml/2009/9/main" objectType="CheckBox" fmlaLink="$I$17" noThreeD="1"/>
</file>

<file path=xl/ctrlProps/ctrlProp113.xml><?xml version="1.0" encoding="utf-8"?>
<formControlPr xmlns="http://schemas.microsoft.com/office/spreadsheetml/2009/9/main" objectType="CheckBox" fmlaLink="$I$18" noThreeD="1"/>
</file>

<file path=xl/ctrlProps/ctrlProp114.xml><?xml version="1.0" encoding="utf-8"?>
<formControlPr xmlns="http://schemas.microsoft.com/office/spreadsheetml/2009/9/main" objectType="CheckBox" fmlaLink="$I$19" noThreeD="1"/>
</file>

<file path=xl/ctrlProps/ctrlProp115.xml><?xml version="1.0" encoding="utf-8"?>
<formControlPr xmlns="http://schemas.microsoft.com/office/spreadsheetml/2009/9/main" objectType="CheckBox" fmlaLink="$I$20" noThreeD="1"/>
</file>

<file path=xl/ctrlProps/ctrlProp116.xml><?xml version="1.0" encoding="utf-8"?>
<formControlPr xmlns="http://schemas.microsoft.com/office/spreadsheetml/2009/9/main" objectType="CheckBox" fmlaLink="$I$21" noThreeD="1"/>
</file>

<file path=xl/ctrlProps/ctrlProp117.xml><?xml version="1.0" encoding="utf-8"?>
<formControlPr xmlns="http://schemas.microsoft.com/office/spreadsheetml/2009/9/main" objectType="CheckBox" fmlaLink="$J$14" noThreeD="1"/>
</file>

<file path=xl/ctrlProps/ctrlProp118.xml><?xml version="1.0" encoding="utf-8"?>
<formControlPr xmlns="http://schemas.microsoft.com/office/spreadsheetml/2009/9/main" objectType="CheckBox" fmlaLink="$J$15" noThreeD="1"/>
</file>

<file path=xl/ctrlProps/ctrlProp119.xml><?xml version="1.0" encoding="utf-8"?>
<formControlPr xmlns="http://schemas.microsoft.com/office/spreadsheetml/2009/9/main" objectType="CheckBox" fmlaLink="$J$16" noThreeD="1"/>
</file>

<file path=xl/ctrlProps/ctrlProp12.xml><?xml version="1.0" encoding="utf-8"?>
<formControlPr xmlns="http://schemas.microsoft.com/office/spreadsheetml/2009/9/main" objectType="CheckBox" fmlaLink="$K$186" lockText="1" noThreeD="1"/>
</file>

<file path=xl/ctrlProps/ctrlProp120.xml><?xml version="1.0" encoding="utf-8"?>
<formControlPr xmlns="http://schemas.microsoft.com/office/spreadsheetml/2009/9/main" objectType="CheckBox" fmlaLink="$J$17" noThreeD="1"/>
</file>

<file path=xl/ctrlProps/ctrlProp121.xml><?xml version="1.0" encoding="utf-8"?>
<formControlPr xmlns="http://schemas.microsoft.com/office/spreadsheetml/2009/9/main" objectType="CheckBox" fmlaLink="$J$18" noThreeD="1"/>
</file>

<file path=xl/ctrlProps/ctrlProp122.xml><?xml version="1.0" encoding="utf-8"?>
<formControlPr xmlns="http://schemas.microsoft.com/office/spreadsheetml/2009/9/main" objectType="CheckBox" fmlaLink="$J$19" noThreeD="1"/>
</file>

<file path=xl/ctrlProps/ctrlProp123.xml><?xml version="1.0" encoding="utf-8"?>
<formControlPr xmlns="http://schemas.microsoft.com/office/spreadsheetml/2009/9/main" objectType="CheckBox" fmlaLink="$J$20" noThreeD="1"/>
</file>

<file path=xl/ctrlProps/ctrlProp124.xml><?xml version="1.0" encoding="utf-8"?>
<formControlPr xmlns="http://schemas.microsoft.com/office/spreadsheetml/2009/9/main" objectType="CheckBox" fmlaLink="$J$21" noThreeD="1"/>
</file>

<file path=xl/ctrlProps/ctrlProp125.xml><?xml version="1.0" encoding="utf-8"?>
<formControlPr xmlns="http://schemas.microsoft.com/office/spreadsheetml/2009/9/main" objectType="CheckBox" fmlaLink="$K$14" noThreeD="1"/>
</file>

<file path=xl/ctrlProps/ctrlProp126.xml><?xml version="1.0" encoding="utf-8"?>
<formControlPr xmlns="http://schemas.microsoft.com/office/spreadsheetml/2009/9/main" objectType="CheckBox" fmlaLink="$K$15" noThreeD="1"/>
</file>

<file path=xl/ctrlProps/ctrlProp127.xml><?xml version="1.0" encoding="utf-8"?>
<formControlPr xmlns="http://schemas.microsoft.com/office/spreadsheetml/2009/9/main" objectType="CheckBox" fmlaLink="$K$16" noThreeD="1"/>
</file>

<file path=xl/ctrlProps/ctrlProp128.xml><?xml version="1.0" encoding="utf-8"?>
<formControlPr xmlns="http://schemas.microsoft.com/office/spreadsheetml/2009/9/main" objectType="CheckBox" fmlaLink="$K$17" noThreeD="1"/>
</file>

<file path=xl/ctrlProps/ctrlProp129.xml><?xml version="1.0" encoding="utf-8"?>
<formControlPr xmlns="http://schemas.microsoft.com/office/spreadsheetml/2009/9/main" objectType="CheckBox" fmlaLink="$K$18" noThreeD="1"/>
</file>

<file path=xl/ctrlProps/ctrlProp13.xml><?xml version="1.0" encoding="utf-8"?>
<formControlPr xmlns="http://schemas.microsoft.com/office/spreadsheetml/2009/9/main" objectType="CheckBox" fmlaLink="$K$189" lockText="1" noThreeD="1"/>
</file>

<file path=xl/ctrlProps/ctrlProp130.xml><?xml version="1.0" encoding="utf-8"?>
<formControlPr xmlns="http://schemas.microsoft.com/office/spreadsheetml/2009/9/main" objectType="CheckBox" fmlaLink="$K$19" noThreeD="1"/>
</file>

<file path=xl/ctrlProps/ctrlProp131.xml><?xml version="1.0" encoding="utf-8"?>
<formControlPr xmlns="http://schemas.microsoft.com/office/spreadsheetml/2009/9/main" objectType="CheckBox" fmlaLink="$K$20" noThreeD="1"/>
</file>

<file path=xl/ctrlProps/ctrlProp132.xml><?xml version="1.0" encoding="utf-8"?>
<formControlPr xmlns="http://schemas.microsoft.com/office/spreadsheetml/2009/9/main" objectType="CheckBox" fmlaLink="$K$21" noThreeD="1"/>
</file>

<file path=xl/ctrlProps/ctrlProp133.xml><?xml version="1.0" encoding="utf-8"?>
<formControlPr xmlns="http://schemas.microsoft.com/office/spreadsheetml/2009/9/main" objectType="CheckBox" fmlaLink="$L$14" noThreeD="1"/>
</file>

<file path=xl/ctrlProps/ctrlProp134.xml><?xml version="1.0" encoding="utf-8"?>
<formControlPr xmlns="http://schemas.microsoft.com/office/spreadsheetml/2009/9/main" objectType="CheckBox" fmlaLink="$L$15" noThreeD="1"/>
</file>

<file path=xl/ctrlProps/ctrlProp135.xml><?xml version="1.0" encoding="utf-8"?>
<formControlPr xmlns="http://schemas.microsoft.com/office/spreadsheetml/2009/9/main" objectType="CheckBox" fmlaLink="$L$16" noThreeD="1"/>
</file>

<file path=xl/ctrlProps/ctrlProp136.xml><?xml version="1.0" encoding="utf-8"?>
<formControlPr xmlns="http://schemas.microsoft.com/office/spreadsheetml/2009/9/main" objectType="CheckBox" fmlaLink="$L$17" noThreeD="1"/>
</file>

<file path=xl/ctrlProps/ctrlProp137.xml><?xml version="1.0" encoding="utf-8"?>
<formControlPr xmlns="http://schemas.microsoft.com/office/spreadsheetml/2009/9/main" objectType="CheckBox" fmlaLink="$L$18" noThreeD="1"/>
</file>

<file path=xl/ctrlProps/ctrlProp138.xml><?xml version="1.0" encoding="utf-8"?>
<formControlPr xmlns="http://schemas.microsoft.com/office/spreadsheetml/2009/9/main" objectType="CheckBox" fmlaLink="$L$19" noThreeD="1"/>
</file>

<file path=xl/ctrlProps/ctrlProp139.xml><?xml version="1.0" encoding="utf-8"?>
<formControlPr xmlns="http://schemas.microsoft.com/office/spreadsheetml/2009/9/main" objectType="CheckBox" fmlaLink="$L$20" noThreeD="1"/>
</file>

<file path=xl/ctrlProps/ctrlProp14.xml><?xml version="1.0" encoding="utf-8"?>
<formControlPr xmlns="http://schemas.microsoft.com/office/spreadsheetml/2009/9/main" objectType="CheckBox" fmlaLink="$K$192" lockText="1" noThreeD="1"/>
</file>

<file path=xl/ctrlProps/ctrlProp140.xml><?xml version="1.0" encoding="utf-8"?>
<formControlPr xmlns="http://schemas.microsoft.com/office/spreadsheetml/2009/9/main" objectType="CheckBox" fmlaLink="$L$21" noThreeD="1"/>
</file>

<file path=xl/ctrlProps/ctrlProp141.xml><?xml version="1.0" encoding="utf-8"?>
<formControlPr xmlns="http://schemas.microsoft.com/office/spreadsheetml/2009/9/main" objectType="CheckBox" fmlaLink="$I$9" noThreeD="1"/>
</file>

<file path=xl/ctrlProps/ctrlProp142.xml><?xml version="1.0" encoding="utf-8"?>
<formControlPr xmlns="http://schemas.microsoft.com/office/spreadsheetml/2009/9/main" objectType="CheckBox" fmlaLink="$K$9" noThreeD="1"/>
</file>

<file path=xl/ctrlProps/ctrlProp143.xml><?xml version="1.0" encoding="utf-8"?>
<formControlPr xmlns="http://schemas.microsoft.com/office/spreadsheetml/2009/9/main" objectType="CheckBox" fmlaLink="$H$45" lockText="1" noThreeD="1"/>
</file>

<file path=xl/ctrlProps/ctrlProp144.xml><?xml version="1.0" encoding="utf-8"?>
<formControlPr xmlns="http://schemas.microsoft.com/office/spreadsheetml/2009/9/main" objectType="CheckBox" fmlaLink="$H$46" lockText="1" noThreeD="1"/>
</file>

<file path=xl/ctrlProps/ctrlProp145.xml><?xml version="1.0" encoding="utf-8"?>
<formControlPr xmlns="http://schemas.microsoft.com/office/spreadsheetml/2009/9/main" objectType="CheckBox" fmlaLink="$H$47" lockText="1" noThreeD="1"/>
</file>

<file path=xl/ctrlProps/ctrlProp146.xml><?xml version="1.0" encoding="utf-8"?>
<formControlPr xmlns="http://schemas.microsoft.com/office/spreadsheetml/2009/9/main" objectType="CheckBox" fmlaLink="$H$48" lockText="1" noThreeD="1"/>
</file>

<file path=xl/ctrlProps/ctrlProp147.xml><?xml version="1.0" encoding="utf-8"?>
<formControlPr xmlns="http://schemas.microsoft.com/office/spreadsheetml/2009/9/main" objectType="CheckBox" fmlaLink="$H$49" lockText="1" noThreeD="1"/>
</file>

<file path=xl/ctrlProps/ctrlProp148.xml><?xml version="1.0" encoding="utf-8"?>
<formControlPr xmlns="http://schemas.microsoft.com/office/spreadsheetml/2009/9/main" objectType="CheckBox" fmlaLink="$H$50" lockText="1" noThreeD="1"/>
</file>

<file path=xl/ctrlProps/ctrlProp149.xml><?xml version="1.0" encoding="utf-8"?>
<formControlPr xmlns="http://schemas.microsoft.com/office/spreadsheetml/2009/9/main" objectType="CheckBox" fmlaLink="$H$51" lockText="1" noThreeD="1"/>
</file>

<file path=xl/ctrlProps/ctrlProp15.xml><?xml version="1.0" encoding="utf-8"?>
<formControlPr xmlns="http://schemas.microsoft.com/office/spreadsheetml/2009/9/main" objectType="CheckBox" fmlaLink="$K$190" lockText="1" noThreeD="1"/>
</file>

<file path=xl/ctrlProps/ctrlProp150.xml><?xml version="1.0" encoding="utf-8"?>
<formControlPr xmlns="http://schemas.microsoft.com/office/spreadsheetml/2009/9/main" objectType="CheckBox" fmlaLink="$H$52" lockText="1" noThreeD="1"/>
</file>

<file path=xl/ctrlProps/ctrlProp151.xml><?xml version="1.0" encoding="utf-8"?>
<formControlPr xmlns="http://schemas.microsoft.com/office/spreadsheetml/2009/9/main" objectType="CheckBox" fmlaLink="$H$53" lockText="1" noThreeD="1"/>
</file>

<file path=xl/ctrlProps/ctrlProp152.xml><?xml version="1.0" encoding="utf-8"?>
<formControlPr xmlns="http://schemas.microsoft.com/office/spreadsheetml/2009/9/main" objectType="CheckBox" fmlaLink="$H$54" lockText="1" noThreeD="1"/>
</file>

<file path=xl/ctrlProps/ctrlProp153.xml><?xml version="1.0" encoding="utf-8"?>
<formControlPr xmlns="http://schemas.microsoft.com/office/spreadsheetml/2009/9/main" objectType="CheckBox" fmlaLink="$H$55" lockText="1" noThreeD="1"/>
</file>

<file path=xl/ctrlProps/ctrlProp154.xml><?xml version="1.0" encoding="utf-8"?>
<formControlPr xmlns="http://schemas.microsoft.com/office/spreadsheetml/2009/9/main" objectType="CheckBox" fmlaLink="$H$56" lockText="1" noThreeD="1"/>
</file>

<file path=xl/ctrlProps/ctrlProp155.xml><?xml version="1.0" encoding="utf-8"?>
<formControlPr xmlns="http://schemas.microsoft.com/office/spreadsheetml/2009/9/main" objectType="CheckBox" fmlaLink="$H$57" lockText="1" noThreeD="1"/>
</file>

<file path=xl/ctrlProps/ctrlProp156.xml><?xml version="1.0" encoding="utf-8"?>
<formControlPr xmlns="http://schemas.microsoft.com/office/spreadsheetml/2009/9/main" objectType="CheckBox" fmlaLink="$H$58" lockText="1" noThreeD="1"/>
</file>

<file path=xl/ctrlProps/ctrlProp157.xml><?xml version="1.0" encoding="utf-8"?>
<formControlPr xmlns="http://schemas.microsoft.com/office/spreadsheetml/2009/9/main" objectType="CheckBox" fmlaLink="$H$59" lockText="1" noThreeD="1"/>
</file>

<file path=xl/ctrlProps/ctrlProp158.xml><?xml version="1.0" encoding="utf-8"?>
<formControlPr xmlns="http://schemas.microsoft.com/office/spreadsheetml/2009/9/main" objectType="CheckBox" fmlaLink="$H$60" lockText="1" noThreeD="1"/>
</file>

<file path=xl/ctrlProps/ctrlProp159.xml><?xml version="1.0" encoding="utf-8"?>
<formControlPr xmlns="http://schemas.microsoft.com/office/spreadsheetml/2009/9/main" objectType="CheckBox" fmlaLink="$H$61" lockText="1" noThreeD="1"/>
</file>

<file path=xl/ctrlProps/ctrlProp16.xml><?xml version="1.0" encoding="utf-8"?>
<formControlPr xmlns="http://schemas.microsoft.com/office/spreadsheetml/2009/9/main" objectType="CheckBox" fmlaLink="$K$188" lockText="1" noThreeD="1"/>
</file>

<file path=xl/ctrlProps/ctrlProp160.xml><?xml version="1.0" encoding="utf-8"?>
<formControlPr xmlns="http://schemas.microsoft.com/office/spreadsheetml/2009/9/main" objectType="CheckBox" fmlaLink="$H$62" lockText="1" noThreeD="1"/>
</file>

<file path=xl/ctrlProps/ctrlProp161.xml><?xml version="1.0" encoding="utf-8"?>
<formControlPr xmlns="http://schemas.microsoft.com/office/spreadsheetml/2009/9/main" objectType="CheckBox" fmlaLink="$H$63" lockText="1" noThreeD="1"/>
</file>

<file path=xl/ctrlProps/ctrlProp162.xml><?xml version="1.0" encoding="utf-8"?>
<formControlPr xmlns="http://schemas.microsoft.com/office/spreadsheetml/2009/9/main" objectType="CheckBox" fmlaLink="$H$38" lockText="1" noThreeD="1"/>
</file>

<file path=xl/ctrlProps/ctrlProp163.xml><?xml version="1.0" encoding="utf-8"?>
<formControlPr xmlns="http://schemas.microsoft.com/office/spreadsheetml/2009/9/main" objectType="CheckBox" fmlaLink="$H$39" lockText="1" noThreeD="1"/>
</file>

<file path=xl/ctrlProps/ctrlProp164.xml><?xml version="1.0" encoding="utf-8"?>
<formControlPr xmlns="http://schemas.microsoft.com/office/spreadsheetml/2009/9/main" objectType="CheckBox" fmlaLink="$H$40" lockText="1" noThreeD="1"/>
</file>

<file path=xl/ctrlProps/ctrlProp165.xml><?xml version="1.0" encoding="utf-8"?>
<formControlPr xmlns="http://schemas.microsoft.com/office/spreadsheetml/2009/9/main" objectType="CheckBox" fmlaLink="$H$37" lockText="1" noThreeD="1"/>
</file>

<file path=xl/ctrlProps/ctrlProp166.xml><?xml version="1.0" encoding="utf-8"?>
<formControlPr xmlns="http://schemas.microsoft.com/office/spreadsheetml/2009/9/main" objectType="CheckBox" fmlaLink="$I$82" noThreeD="1"/>
</file>

<file path=xl/ctrlProps/ctrlProp167.xml><?xml version="1.0" encoding="utf-8"?>
<formControlPr xmlns="http://schemas.microsoft.com/office/spreadsheetml/2009/9/main" objectType="CheckBox" fmlaLink="$K$82" noThreeD="1"/>
</file>

<file path=xl/ctrlProps/ctrlProp17.xml><?xml version="1.0" encoding="utf-8"?>
<formControlPr xmlns="http://schemas.microsoft.com/office/spreadsheetml/2009/9/main" objectType="CheckBox" fmlaLink="$G$276" lockText="1" noThreeD="1"/>
</file>

<file path=xl/ctrlProps/ctrlProp18.xml><?xml version="1.0" encoding="utf-8"?>
<formControlPr xmlns="http://schemas.microsoft.com/office/spreadsheetml/2009/9/main" objectType="CheckBox" fmlaLink="$G$279" lockText="1" noThreeD="1"/>
</file>

<file path=xl/ctrlProps/ctrlProp19.xml><?xml version="1.0" encoding="utf-8"?>
<formControlPr xmlns="http://schemas.microsoft.com/office/spreadsheetml/2009/9/main" objectType="CheckBox" fmlaLink="$G$280" lockText="1" noThreeD="1"/>
</file>

<file path=xl/ctrlProps/ctrlProp2.xml><?xml version="1.0" encoding="utf-8"?>
<formControlPr xmlns="http://schemas.microsoft.com/office/spreadsheetml/2009/9/main" objectType="CheckBox" fmlaLink="$K$23" lockText="1" noThreeD="1"/>
</file>

<file path=xl/ctrlProps/ctrlProp20.xml><?xml version="1.0" encoding="utf-8"?>
<formControlPr xmlns="http://schemas.microsoft.com/office/spreadsheetml/2009/9/main" objectType="CheckBox" fmlaLink="$G$282" lockText="1" noThreeD="1"/>
</file>

<file path=xl/ctrlProps/ctrlProp21.xml><?xml version="1.0" encoding="utf-8"?>
<formControlPr xmlns="http://schemas.microsoft.com/office/spreadsheetml/2009/9/main" objectType="CheckBox" fmlaLink="$G$283" lockText="1" noThreeD="1"/>
</file>

<file path=xl/ctrlProps/ctrlProp22.xml><?xml version="1.0" encoding="utf-8"?>
<formControlPr xmlns="http://schemas.microsoft.com/office/spreadsheetml/2009/9/main" objectType="CheckBox" fmlaLink="$G$284" lockText="1" noThreeD="1"/>
</file>

<file path=xl/ctrlProps/ctrlProp23.xml><?xml version="1.0" encoding="utf-8"?>
<formControlPr xmlns="http://schemas.microsoft.com/office/spreadsheetml/2009/9/main" objectType="CheckBox" fmlaLink="$G$285" lockText="1" noThreeD="1"/>
</file>

<file path=xl/ctrlProps/ctrlProp24.xml><?xml version="1.0" encoding="utf-8"?>
<formControlPr xmlns="http://schemas.microsoft.com/office/spreadsheetml/2009/9/main" objectType="CheckBox" fmlaLink="$G$286" lockText="1" noThreeD="1"/>
</file>

<file path=xl/ctrlProps/ctrlProp25.xml><?xml version="1.0" encoding="utf-8"?>
<formControlPr xmlns="http://schemas.microsoft.com/office/spreadsheetml/2009/9/main" objectType="CheckBox" fmlaLink="$G$277" lockText="1" noThreeD="1"/>
</file>

<file path=xl/ctrlProps/ctrlProp26.xml><?xml version="1.0" encoding="utf-8"?>
<formControlPr xmlns="http://schemas.microsoft.com/office/spreadsheetml/2009/9/main" objectType="CheckBox" fmlaLink="$G$278" lockText="1" noThreeD="1"/>
</file>

<file path=xl/ctrlProps/ctrlProp27.xml><?xml version="1.0" encoding="utf-8"?>
<formControlPr xmlns="http://schemas.microsoft.com/office/spreadsheetml/2009/9/main" objectType="CheckBox" fmlaLink="$G$281" lockText="1" noThreeD="1"/>
</file>

<file path=xl/ctrlProps/ctrlProp28.xml><?xml version="1.0" encoding="utf-8"?>
<formControlPr xmlns="http://schemas.microsoft.com/office/spreadsheetml/2009/9/main" objectType="CheckBox" fmlaLink="$K$191" lockText="1" noThreeD="1"/>
</file>

<file path=xl/ctrlProps/ctrlProp29.xml><?xml version="1.0" encoding="utf-8"?>
<formControlPr xmlns="http://schemas.microsoft.com/office/spreadsheetml/2009/9/main" objectType="CheckBox" fmlaLink="$K$197" lockText="1" noThreeD="1"/>
</file>

<file path=xl/ctrlProps/ctrlProp3.xml><?xml version="1.0" encoding="utf-8"?>
<formControlPr xmlns="http://schemas.microsoft.com/office/spreadsheetml/2009/9/main" objectType="CheckBox" fmlaLink="$E$27" lockText="1" noThreeD="1"/>
</file>

<file path=xl/ctrlProps/ctrlProp30.xml><?xml version="1.0" encoding="utf-8"?>
<formControlPr xmlns="http://schemas.microsoft.com/office/spreadsheetml/2009/9/main" objectType="CheckBox" fmlaLink="$K$198" lockText="1" noThreeD="1"/>
</file>

<file path=xl/ctrlProps/ctrlProp31.xml><?xml version="1.0" encoding="utf-8"?>
<formControlPr xmlns="http://schemas.microsoft.com/office/spreadsheetml/2009/9/main" objectType="CheckBox" fmlaLink="$K$199" lockText="1" noThreeD="1"/>
</file>

<file path=xl/ctrlProps/ctrlProp32.xml><?xml version="1.0" encoding="utf-8"?>
<formControlPr xmlns="http://schemas.microsoft.com/office/spreadsheetml/2009/9/main" objectType="CheckBox" fmlaLink="$K$200" lockText="1" noThreeD="1"/>
</file>

<file path=xl/ctrlProps/ctrlProp33.xml><?xml version="1.0" encoding="utf-8"?>
<formControlPr xmlns="http://schemas.microsoft.com/office/spreadsheetml/2009/9/main" objectType="CheckBox" fmlaLink="$I$241" lockText="1" noThreeD="1"/>
</file>

<file path=xl/ctrlProps/ctrlProp34.xml><?xml version="1.0" encoding="utf-8"?>
<formControlPr xmlns="http://schemas.microsoft.com/office/spreadsheetml/2009/9/main" objectType="CheckBox" fmlaLink="$K$241" lockText="1" noThreeD="1"/>
</file>

<file path=xl/ctrlProps/ctrlProp35.xml><?xml version="1.0" encoding="utf-8"?>
<formControlPr xmlns="http://schemas.microsoft.com/office/spreadsheetml/2009/9/main" objectType="CheckBox" fmlaLink="$K$215" lockText="1" noThreeD="1"/>
</file>

<file path=xl/ctrlProps/ctrlProp36.xml><?xml version="1.0" encoding="utf-8"?>
<formControlPr xmlns="http://schemas.microsoft.com/office/spreadsheetml/2009/9/main" objectType="CheckBox" fmlaLink="$K$216" lockText="1" noThreeD="1"/>
</file>

<file path=xl/ctrlProps/ctrlProp37.xml><?xml version="1.0" encoding="utf-8"?>
<formControlPr xmlns="http://schemas.microsoft.com/office/spreadsheetml/2009/9/main" objectType="CheckBox" fmlaLink="$K$217" lockText="1" noThreeD="1"/>
</file>

<file path=xl/ctrlProps/ctrlProp38.xml><?xml version="1.0" encoding="utf-8"?>
<formControlPr xmlns="http://schemas.microsoft.com/office/spreadsheetml/2009/9/main" objectType="CheckBox" fmlaLink="$K$220" lockText="1" noThreeD="1"/>
</file>

<file path=xl/ctrlProps/ctrlProp39.xml><?xml version="1.0" encoding="utf-8"?>
<formControlPr xmlns="http://schemas.microsoft.com/office/spreadsheetml/2009/9/main" objectType="CheckBox" fmlaLink="$K$221" lockText="1" noThreeD="1"/>
</file>

<file path=xl/ctrlProps/ctrlProp4.xml><?xml version="1.0" encoding="utf-8"?>
<formControlPr xmlns="http://schemas.microsoft.com/office/spreadsheetml/2009/9/main" objectType="CheckBox" fmlaLink="$E$29" lockText="1" noThreeD="1"/>
</file>

<file path=xl/ctrlProps/ctrlProp40.xml><?xml version="1.0" encoding="utf-8"?>
<formControlPr xmlns="http://schemas.microsoft.com/office/spreadsheetml/2009/9/main" objectType="CheckBox" fmlaLink="$K$222" lockText="1" noThreeD="1"/>
</file>

<file path=xl/ctrlProps/ctrlProp41.xml><?xml version="1.0" encoding="utf-8"?>
<formControlPr xmlns="http://schemas.microsoft.com/office/spreadsheetml/2009/9/main" objectType="CheckBox" fmlaLink="$K$223" lockText="1" noThreeD="1"/>
</file>

<file path=xl/ctrlProps/ctrlProp42.xml><?xml version="1.0" encoding="utf-8"?>
<formControlPr xmlns="http://schemas.microsoft.com/office/spreadsheetml/2009/9/main" objectType="CheckBox" fmlaLink="$K$227" lockText="1" noThreeD="1"/>
</file>

<file path=xl/ctrlProps/ctrlProp43.xml><?xml version="1.0" encoding="utf-8"?>
<formControlPr xmlns="http://schemas.microsoft.com/office/spreadsheetml/2009/9/main" objectType="CheckBox" fmlaLink="$K$228" lockText="1" noThreeD="1"/>
</file>

<file path=xl/ctrlProps/ctrlProp44.xml><?xml version="1.0" encoding="utf-8"?>
<formControlPr xmlns="http://schemas.microsoft.com/office/spreadsheetml/2009/9/main" objectType="CheckBox" fmlaLink="$K$229" lockText="1" noThreeD="1"/>
</file>

<file path=xl/ctrlProps/ctrlProp45.xml><?xml version="1.0" encoding="utf-8"?>
<formControlPr xmlns="http://schemas.microsoft.com/office/spreadsheetml/2009/9/main" objectType="CheckBox" fmlaLink="$K$230" lockText="1" noThreeD="1"/>
</file>

<file path=xl/ctrlProps/ctrlProp46.xml><?xml version="1.0" encoding="utf-8"?>
<formControlPr xmlns="http://schemas.microsoft.com/office/spreadsheetml/2009/9/main" objectType="CheckBox" fmlaLink="$K$231" lockText="1" noThreeD="1"/>
</file>

<file path=xl/ctrlProps/ctrlProp47.xml><?xml version="1.0" encoding="utf-8"?>
<formControlPr xmlns="http://schemas.microsoft.com/office/spreadsheetml/2009/9/main" objectType="CheckBox" fmlaLink="$K$232" lockText="1" noThreeD="1"/>
</file>

<file path=xl/ctrlProps/ctrlProp48.xml><?xml version="1.0" encoding="utf-8"?>
<formControlPr xmlns="http://schemas.microsoft.com/office/spreadsheetml/2009/9/main" objectType="CheckBox" fmlaLink="$K$195" lockText="1" noThreeD="1"/>
</file>

<file path=xl/ctrlProps/ctrlProp49.xml><?xml version="1.0" encoding="utf-8"?>
<formControlPr xmlns="http://schemas.microsoft.com/office/spreadsheetml/2009/9/main" objectType="CheckBox" fmlaLink="$K$196" lockText="1" noThreeD="1"/>
</file>

<file path=xl/ctrlProps/ctrlProp5.xml><?xml version="1.0" encoding="utf-8"?>
<formControlPr xmlns="http://schemas.microsoft.com/office/spreadsheetml/2009/9/main" objectType="Drop" dropStyle="combo" dx="20" fmlaLink="K27" fmlaRange="provincia!$B$1:$B$109" noThreeD="1" sel="1" val="0"/>
</file>

<file path=xl/ctrlProps/ctrlProp50.xml><?xml version="1.0" encoding="utf-8"?>
<formControlPr xmlns="http://schemas.microsoft.com/office/spreadsheetml/2009/9/main" objectType="CheckBox" fmlaLink="$I$269" lockText="1" noThreeD="1"/>
</file>

<file path=xl/ctrlProps/ctrlProp51.xml><?xml version="1.0" encoding="utf-8"?>
<formControlPr xmlns="http://schemas.microsoft.com/office/spreadsheetml/2009/9/main" objectType="CheckBox" fmlaLink="$K$269" lockText="1" noThreeD="1"/>
</file>

<file path=xl/ctrlProps/ctrlProp52.xml><?xml version="1.0" encoding="utf-8"?>
<formControlPr xmlns="http://schemas.microsoft.com/office/spreadsheetml/2009/9/main" objectType="CheckBox" fmlaLink="$I$272" lockText="1" noThreeD="1"/>
</file>

<file path=xl/ctrlProps/ctrlProp53.xml><?xml version="1.0" encoding="utf-8"?>
<formControlPr xmlns="http://schemas.microsoft.com/office/spreadsheetml/2009/9/main" objectType="CheckBox" fmlaLink="$K$272" lockText="1" noThreeD="1"/>
</file>

<file path=xl/ctrlProps/ctrlProp54.xml><?xml version="1.0" encoding="utf-8"?>
<formControlPr xmlns="http://schemas.microsoft.com/office/spreadsheetml/2009/9/main" objectType="CheckBox" fmlaLink="$J$292" lockText="1" noThreeD="1"/>
</file>

<file path=xl/ctrlProps/ctrlProp55.xml><?xml version="1.0" encoding="utf-8"?>
<formControlPr xmlns="http://schemas.microsoft.com/office/spreadsheetml/2009/9/main" objectType="CheckBox" fmlaLink="$J$293" lockText="1" noThreeD="1"/>
</file>

<file path=xl/ctrlProps/ctrlProp56.xml><?xml version="1.0" encoding="utf-8"?>
<formControlPr xmlns="http://schemas.microsoft.com/office/spreadsheetml/2009/9/main" objectType="CheckBox" fmlaLink="$J$294" lockText="1" noThreeD="1"/>
</file>

<file path=xl/ctrlProps/ctrlProp57.xml><?xml version="1.0" encoding="utf-8"?>
<formControlPr xmlns="http://schemas.microsoft.com/office/spreadsheetml/2009/9/main" objectType="CheckBox" fmlaLink="$J$295" lockText="1" noThreeD="1"/>
</file>

<file path=xl/ctrlProps/ctrlProp58.xml><?xml version="1.0" encoding="utf-8"?>
<formControlPr xmlns="http://schemas.microsoft.com/office/spreadsheetml/2009/9/main" objectType="CheckBox" fmlaLink="$K$83" lockText="1" noThreeD="1"/>
</file>

<file path=xl/ctrlProps/ctrlProp59.xml><?xml version="1.0" encoding="utf-8"?>
<formControlPr xmlns="http://schemas.microsoft.com/office/spreadsheetml/2009/9/main" objectType="CheckBox" fmlaLink="$K$84" lockText="1" noThreeD="1"/>
</file>

<file path=xl/ctrlProps/ctrlProp6.xml><?xml version="1.0" encoding="utf-8"?>
<formControlPr xmlns="http://schemas.microsoft.com/office/spreadsheetml/2009/9/main" objectType="Drop" dropStyle="combo" dx="20" fmlaLink="K29" fmlaRange="provincia!$B$1:$B$109" noThreeD="1" sel="1" val="0"/>
</file>

<file path=xl/ctrlProps/ctrlProp60.xml><?xml version="1.0" encoding="utf-8"?>
<formControlPr xmlns="http://schemas.microsoft.com/office/spreadsheetml/2009/9/main" objectType="CheckBox" fmlaLink="$K$94" lockText="1" noThreeD="1"/>
</file>

<file path=xl/ctrlProps/ctrlProp61.xml><?xml version="1.0" encoding="utf-8"?>
<formControlPr xmlns="http://schemas.microsoft.com/office/spreadsheetml/2009/9/main" objectType="CheckBox" fmlaLink="$K$77" lockText="1" noThreeD="1"/>
</file>

<file path=xl/ctrlProps/ctrlProp62.xml><?xml version="1.0" encoding="utf-8"?>
<formControlPr xmlns="http://schemas.microsoft.com/office/spreadsheetml/2009/9/main" objectType="CheckBox" fmlaLink="$K$78" lockText="1" noThreeD="1"/>
</file>

<file path=xl/ctrlProps/ctrlProp63.xml><?xml version="1.0" encoding="utf-8"?>
<formControlPr xmlns="http://schemas.microsoft.com/office/spreadsheetml/2009/9/main" objectType="CheckBox" fmlaLink="$K$79" lockText="1" noThreeD="1"/>
</file>

<file path=xl/ctrlProps/ctrlProp64.xml><?xml version="1.0" encoding="utf-8"?>
<formControlPr xmlns="http://schemas.microsoft.com/office/spreadsheetml/2009/9/main" objectType="CheckBox" fmlaLink="$K$80" lockText="1" noThreeD="1"/>
</file>

<file path=xl/ctrlProps/ctrlProp65.xml><?xml version="1.0" encoding="utf-8"?>
<formControlPr xmlns="http://schemas.microsoft.com/office/spreadsheetml/2009/9/main" objectType="CheckBox" fmlaLink="$K$81" lockText="1" noThreeD="1"/>
</file>

<file path=xl/ctrlProps/ctrlProp66.xml><?xml version="1.0" encoding="utf-8"?>
<formControlPr xmlns="http://schemas.microsoft.com/office/spreadsheetml/2009/9/main" objectType="CheckBox" fmlaLink="$K$82" lockText="1" noThreeD="1"/>
</file>

<file path=xl/ctrlProps/ctrlProp67.xml><?xml version="1.0" encoding="utf-8"?>
<formControlPr xmlns="http://schemas.microsoft.com/office/spreadsheetml/2009/9/main" objectType="CheckBox" fmlaLink="$K$91" lockText="1" noThreeD="1"/>
</file>

<file path=xl/ctrlProps/ctrlProp68.xml><?xml version="1.0" encoding="utf-8"?>
<formControlPr xmlns="http://schemas.microsoft.com/office/spreadsheetml/2009/9/main" objectType="CheckBox" fmlaLink="$K$90" lockText="1" noThreeD="1"/>
</file>

<file path=xl/ctrlProps/ctrlProp69.xml><?xml version="1.0" encoding="utf-8"?>
<formControlPr xmlns="http://schemas.microsoft.com/office/spreadsheetml/2009/9/main" objectType="CheckBox" fmlaLink="$K$92" lockText="1" noThreeD="1"/>
</file>

<file path=xl/ctrlProps/ctrlProp7.xml><?xml version="1.0" encoding="utf-8"?>
<formControlPr xmlns="http://schemas.microsoft.com/office/spreadsheetml/2009/9/main" objectType="Drop" dropLines="12" dropStyle="combo" dx="20" fmlaLink="$J$19" fmlaRange="ccnl!$B$2:$B$82" noThreeD="1" sel="46" val="36"/>
</file>

<file path=xl/ctrlProps/ctrlProp70.xml><?xml version="1.0" encoding="utf-8"?>
<formControlPr xmlns="http://schemas.microsoft.com/office/spreadsheetml/2009/9/main" objectType="CheckBox" fmlaLink="$K$93" lockText="1" noThreeD="1"/>
</file>

<file path=xl/ctrlProps/ctrlProp71.xml><?xml version="1.0" encoding="utf-8"?>
<formControlPr xmlns="http://schemas.microsoft.com/office/spreadsheetml/2009/9/main" objectType="CheckBox" fmlaLink="$K$201" lockText="1" noThreeD="1"/>
</file>

<file path=xl/ctrlProps/ctrlProp72.xml><?xml version="1.0" encoding="utf-8"?>
<formControlPr xmlns="http://schemas.microsoft.com/office/spreadsheetml/2009/9/main" objectType="CheckBox" fmlaLink="$K$202" lockText="1" noThreeD="1"/>
</file>

<file path=xl/ctrlProps/ctrlProp73.xml><?xml version="1.0" encoding="utf-8"?>
<formControlPr xmlns="http://schemas.microsoft.com/office/spreadsheetml/2009/9/main" objectType="CheckBox" fmlaLink="$K$205" lockText="1" noThreeD="1"/>
</file>

<file path=xl/ctrlProps/ctrlProp74.xml><?xml version="1.0" encoding="utf-8"?>
<formControlPr xmlns="http://schemas.microsoft.com/office/spreadsheetml/2009/9/main" objectType="CheckBox" fmlaLink="$K$206" lockText="1" noThreeD="1"/>
</file>

<file path=xl/ctrlProps/ctrlProp75.xml><?xml version="1.0" encoding="utf-8"?>
<formControlPr xmlns="http://schemas.microsoft.com/office/spreadsheetml/2009/9/main" objectType="CheckBox" fmlaLink="$K$207" lockText="1" noThreeD="1"/>
</file>

<file path=xl/ctrlProps/ctrlProp76.xml><?xml version="1.0" encoding="utf-8"?>
<formControlPr xmlns="http://schemas.microsoft.com/office/spreadsheetml/2009/9/main" objectType="CheckBox" fmlaLink="$K$208" lockText="1" noThreeD="1"/>
</file>

<file path=xl/ctrlProps/ctrlProp77.xml><?xml version="1.0" encoding="utf-8"?>
<formControlPr xmlns="http://schemas.microsoft.com/office/spreadsheetml/2009/9/main" objectType="CheckBox" fmlaLink="$K$209" lockText="1" noThreeD="1"/>
</file>

<file path=xl/ctrlProps/ctrlProp78.xml><?xml version="1.0" encoding="utf-8"?>
<formControlPr xmlns="http://schemas.microsoft.com/office/spreadsheetml/2009/9/main" objectType="CheckBox" fmlaLink="$K$210" lockText="1" noThreeD="1"/>
</file>

<file path=xl/ctrlProps/ctrlProp79.xml><?xml version="1.0" encoding="utf-8"?>
<formControlPr xmlns="http://schemas.microsoft.com/office/spreadsheetml/2009/9/main" objectType="CheckBox" fmlaLink="$K$211" lockText="1" noThreeD="1"/>
</file>

<file path=xl/ctrlProps/ctrlProp8.xml><?xml version="1.0" encoding="utf-8"?>
<formControlPr xmlns="http://schemas.microsoft.com/office/spreadsheetml/2009/9/main" objectType="Drop" dropStyle="combo" dx="20" fmlaLink="$J$21" fmlaRange="ateco_2025_2digit!$B$2:$B$89" noThreeD="1" sel="1" val="0"/>
</file>

<file path=xl/ctrlProps/ctrlProp80.xml><?xml version="1.0" encoding="utf-8"?>
<formControlPr xmlns="http://schemas.microsoft.com/office/spreadsheetml/2009/9/main" objectType="CheckBox" fmlaLink="$K$212" lockText="1" noThreeD="1"/>
</file>

<file path=xl/ctrlProps/ctrlProp81.xml><?xml version="1.0" encoding="utf-8"?>
<formControlPr xmlns="http://schemas.microsoft.com/office/spreadsheetml/2009/9/main" objectType="CheckBox" fmlaLink="$K$95" lockText="1" noThreeD="1"/>
</file>

<file path=xl/ctrlProps/ctrlProp82.xml><?xml version="1.0" encoding="utf-8"?>
<formControlPr xmlns="http://schemas.microsoft.com/office/spreadsheetml/2009/9/main" objectType="CheckBox" fmlaLink="$K$96" lockText="1" noThreeD="1"/>
</file>

<file path=xl/ctrlProps/ctrlProp83.xml><?xml version="1.0" encoding="utf-8"?>
<formControlPr xmlns="http://schemas.microsoft.com/office/spreadsheetml/2009/9/main" objectType="CheckBox" fmlaLink="$K$97" lockText="1" noThreeD="1"/>
</file>

<file path=xl/ctrlProps/ctrlProp84.xml><?xml version="1.0" encoding="utf-8"?>
<formControlPr xmlns="http://schemas.microsoft.com/office/spreadsheetml/2009/9/main" objectType="CheckBox" fmlaLink="$B$101" lockText="1" noThreeD="1"/>
</file>

<file path=xl/ctrlProps/ctrlProp85.xml><?xml version="1.0" encoding="utf-8"?>
<formControlPr xmlns="http://schemas.microsoft.com/office/spreadsheetml/2009/9/main" objectType="CheckBox" fmlaLink="$D$101" lockText="1" noThreeD="1"/>
</file>

<file path=xl/ctrlProps/ctrlProp86.xml><?xml version="1.0" encoding="utf-8"?>
<formControlPr xmlns="http://schemas.microsoft.com/office/spreadsheetml/2009/9/main" objectType="CheckBox" fmlaLink="$D$104" lockText="1" noThreeD="1"/>
</file>

<file path=xl/ctrlProps/ctrlProp87.xml><?xml version="1.0" encoding="utf-8"?>
<formControlPr xmlns="http://schemas.microsoft.com/office/spreadsheetml/2009/9/main" objectType="CheckBox" fmlaLink="$B$104" lockText="1" noThreeD="1"/>
</file>

<file path=xl/ctrlProps/ctrlProp88.xml><?xml version="1.0" encoding="utf-8"?>
<formControlPr xmlns="http://schemas.microsoft.com/office/spreadsheetml/2009/9/main" objectType="CheckBox" fmlaLink="$K$245" lockText="1" noThreeD="1"/>
</file>

<file path=xl/ctrlProps/ctrlProp89.xml><?xml version="1.0" encoding="utf-8"?>
<formControlPr xmlns="http://schemas.microsoft.com/office/spreadsheetml/2009/9/main" objectType="CheckBox" fmlaLink="$K$248" lockText="1" noThreeD="1"/>
</file>

<file path=xl/ctrlProps/ctrlProp9.xml><?xml version="1.0" encoding="utf-8"?>
<formControlPr xmlns="http://schemas.microsoft.com/office/spreadsheetml/2009/9/main" objectType="CheckBox" fmlaLink="$I$161" lockText="1" noThreeD="1"/>
</file>

<file path=xl/ctrlProps/ctrlProp90.xml><?xml version="1.0" encoding="utf-8"?>
<formControlPr xmlns="http://schemas.microsoft.com/office/spreadsheetml/2009/9/main" objectType="CheckBox" fmlaLink="$K$249" lockText="1" noThreeD="1"/>
</file>

<file path=xl/ctrlProps/ctrlProp91.xml><?xml version="1.0" encoding="utf-8"?>
<formControlPr xmlns="http://schemas.microsoft.com/office/spreadsheetml/2009/9/main" objectType="CheckBox" fmlaLink="$K$251" lockText="1" noThreeD="1"/>
</file>

<file path=xl/ctrlProps/ctrlProp92.xml><?xml version="1.0" encoding="utf-8"?>
<formControlPr xmlns="http://schemas.microsoft.com/office/spreadsheetml/2009/9/main" objectType="CheckBox" fmlaLink="$K$252" lockText="1" noThreeD="1"/>
</file>

<file path=xl/ctrlProps/ctrlProp93.xml><?xml version="1.0" encoding="utf-8"?>
<formControlPr xmlns="http://schemas.microsoft.com/office/spreadsheetml/2009/9/main" objectType="CheckBox" fmlaLink="$K$253" lockText="1" noThreeD="1"/>
</file>

<file path=xl/ctrlProps/ctrlProp94.xml><?xml version="1.0" encoding="utf-8"?>
<formControlPr xmlns="http://schemas.microsoft.com/office/spreadsheetml/2009/9/main" objectType="CheckBox" fmlaLink="$K$254" lockText="1" noThreeD="1"/>
</file>

<file path=xl/ctrlProps/ctrlProp95.xml><?xml version="1.0" encoding="utf-8"?>
<formControlPr xmlns="http://schemas.microsoft.com/office/spreadsheetml/2009/9/main" objectType="CheckBox" fmlaLink="$K$255" lockText="1" noThreeD="1"/>
</file>

<file path=xl/ctrlProps/ctrlProp96.xml><?xml version="1.0" encoding="utf-8"?>
<formControlPr xmlns="http://schemas.microsoft.com/office/spreadsheetml/2009/9/main" objectType="CheckBox" fmlaLink="$K$256" lockText="1" noThreeD="1"/>
</file>

<file path=xl/ctrlProps/ctrlProp97.xml><?xml version="1.0" encoding="utf-8"?>
<formControlPr xmlns="http://schemas.microsoft.com/office/spreadsheetml/2009/9/main" objectType="CheckBox" fmlaLink="$K$246" lockText="1" noThreeD="1"/>
</file>

<file path=xl/ctrlProps/ctrlProp98.xml><?xml version="1.0" encoding="utf-8"?>
<formControlPr xmlns="http://schemas.microsoft.com/office/spreadsheetml/2009/9/main" objectType="CheckBox" fmlaLink="$K$247" lockText="1" noThreeD="1"/>
</file>

<file path=xl/ctrlProps/ctrlProp99.xml><?xml version="1.0" encoding="utf-8"?>
<formControlPr xmlns="http://schemas.microsoft.com/office/spreadsheetml/2009/9/main" objectType="CheckBox" fmlaLink="$K$250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Focus - POLITICHE RETRIBUTIVE'!A8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300990</xdr:colOff>
      <xdr:row>0</xdr:row>
      <xdr:rowOff>0</xdr:rowOff>
    </xdr:from>
    <xdr:to>
      <xdr:col>1</xdr:col>
      <xdr:colOff>377190</xdr:colOff>
      <xdr:row>2</xdr:row>
      <xdr:rowOff>224790</xdr:rowOff>
    </xdr:to>
    <xdr:pic>
      <xdr:nvPicPr>
        <xdr:cNvPr id="2" name="Immagine 3" descr="ML_280_BA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08" t="4070" r="68727" b="6976"/>
        <a:stretch>
          <a:fillRect/>
        </a:stretch>
      </xdr:blipFill>
      <xdr:spPr bwMode="auto">
        <a:xfrm>
          <a:off x="281940" y="0"/>
          <a:ext cx="7696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22</xdr:row>
          <xdr:rowOff>28575</xdr:rowOff>
        </xdr:from>
        <xdr:to>
          <xdr:col>8</xdr:col>
          <xdr:colOff>390525</xdr:colOff>
          <xdr:row>23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22</xdr:row>
          <xdr:rowOff>38100</xdr:rowOff>
        </xdr:from>
        <xdr:to>
          <xdr:col>10</xdr:col>
          <xdr:colOff>352425</xdr:colOff>
          <xdr:row>23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28575</xdr:rowOff>
        </xdr:from>
        <xdr:to>
          <xdr:col>4</xdr:col>
          <xdr:colOff>504825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28</xdr:row>
          <xdr:rowOff>9525</xdr:rowOff>
        </xdr:from>
        <xdr:to>
          <xdr:col>4</xdr:col>
          <xdr:colOff>485775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638175</xdr:colOff>
          <xdr:row>25</xdr:row>
          <xdr:rowOff>219075</xdr:rowOff>
        </xdr:from>
        <xdr:to>
          <xdr:col>10</xdr:col>
          <xdr:colOff>723900</xdr:colOff>
          <xdr:row>26</xdr:row>
          <xdr:rowOff>190500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27</xdr:row>
          <xdr:rowOff>219075</xdr:rowOff>
        </xdr:from>
        <xdr:to>
          <xdr:col>10</xdr:col>
          <xdr:colOff>733425</xdr:colOff>
          <xdr:row>28</xdr:row>
          <xdr:rowOff>190500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240</xdr:row>
          <xdr:rowOff>66675</xdr:rowOff>
        </xdr:from>
        <xdr:to>
          <xdr:col>8</xdr:col>
          <xdr:colOff>333375</xdr:colOff>
          <xdr:row>241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240</xdr:row>
          <xdr:rowOff>66675</xdr:rowOff>
        </xdr:from>
        <xdr:to>
          <xdr:col>10</xdr:col>
          <xdr:colOff>314325</xdr:colOff>
          <xdr:row>241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18</xdr:row>
          <xdr:rowOff>0</xdr:rowOff>
        </xdr:from>
        <xdr:to>
          <xdr:col>10</xdr:col>
          <xdr:colOff>762000</xdr:colOff>
          <xdr:row>18</xdr:row>
          <xdr:rowOff>200025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275</xdr:row>
          <xdr:rowOff>28575</xdr:rowOff>
        </xdr:from>
        <xdr:to>
          <xdr:col>6</xdr:col>
          <xdr:colOff>561975</xdr:colOff>
          <xdr:row>275</xdr:row>
          <xdr:rowOff>190500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278</xdr:row>
          <xdr:rowOff>38100</xdr:rowOff>
        </xdr:from>
        <xdr:to>
          <xdr:col>6</xdr:col>
          <xdr:colOff>561975</xdr:colOff>
          <xdr:row>278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279</xdr:row>
          <xdr:rowOff>0</xdr:rowOff>
        </xdr:from>
        <xdr:to>
          <xdr:col>6</xdr:col>
          <xdr:colOff>561975</xdr:colOff>
          <xdr:row>279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281</xdr:row>
          <xdr:rowOff>0</xdr:rowOff>
        </xdr:from>
        <xdr:to>
          <xdr:col>6</xdr:col>
          <xdr:colOff>561975</xdr:colOff>
          <xdr:row>281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282</xdr:row>
          <xdr:rowOff>66675</xdr:rowOff>
        </xdr:from>
        <xdr:to>
          <xdr:col>6</xdr:col>
          <xdr:colOff>561975</xdr:colOff>
          <xdr:row>282</xdr:row>
          <xdr:rowOff>219075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283</xdr:row>
          <xdr:rowOff>66675</xdr:rowOff>
        </xdr:from>
        <xdr:to>
          <xdr:col>6</xdr:col>
          <xdr:colOff>561975</xdr:colOff>
          <xdr:row>283</xdr:row>
          <xdr:rowOff>238125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284</xdr:row>
          <xdr:rowOff>28575</xdr:rowOff>
        </xdr:from>
        <xdr:to>
          <xdr:col>6</xdr:col>
          <xdr:colOff>561975</xdr:colOff>
          <xdr:row>285</xdr:row>
          <xdr:rowOff>28575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285</xdr:row>
          <xdr:rowOff>28575</xdr:rowOff>
        </xdr:from>
        <xdr:to>
          <xdr:col>6</xdr:col>
          <xdr:colOff>561975</xdr:colOff>
          <xdr:row>285</xdr:row>
          <xdr:rowOff>257175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276</xdr:row>
          <xdr:rowOff>66675</xdr:rowOff>
        </xdr:from>
        <xdr:to>
          <xdr:col>6</xdr:col>
          <xdr:colOff>561975</xdr:colOff>
          <xdr:row>276</xdr:row>
          <xdr:rowOff>228600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277</xdr:row>
          <xdr:rowOff>47625</xdr:rowOff>
        </xdr:from>
        <xdr:to>
          <xdr:col>6</xdr:col>
          <xdr:colOff>561975</xdr:colOff>
          <xdr:row>277</xdr:row>
          <xdr:rowOff>219075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19</xdr:row>
          <xdr:rowOff>238125</xdr:rowOff>
        </xdr:from>
        <xdr:to>
          <xdr:col>10</xdr:col>
          <xdr:colOff>428625</xdr:colOff>
          <xdr:row>20</xdr:row>
          <xdr:rowOff>219075</xdr:rowOff>
        </xdr:to>
        <xdr:sp macro="" textlink="">
          <xdr:nvSpPr>
            <xdr:cNvPr id="1281" name="Drop Down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280</xdr:row>
          <xdr:rowOff>47625</xdr:rowOff>
        </xdr:from>
        <xdr:to>
          <xdr:col>6</xdr:col>
          <xdr:colOff>561975</xdr:colOff>
          <xdr:row>280</xdr:row>
          <xdr:rowOff>295275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194</xdr:row>
          <xdr:rowOff>28575</xdr:rowOff>
        </xdr:from>
        <xdr:to>
          <xdr:col>10</xdr:col>
          <xdr:colOff>581025</xdr:colOff>
          <xdr:row>194</xdr:row>
          <xdr:rowOff>238125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194</xdr:row>
          <xdr:rowOff>238125</xdr:rowOff>
        </xdr:from>
        <xdr:to>
          <xdr:col>10</xdr:col>
          <xdr:colOff>581025</xdr:colOff>
          <xdr:row>196</xdr:row>
          <xdr:rowOff>38100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196</xdr:row>
          <xdr:rowOff>0</xdr:rowOff>
        </xdr:from>
        <xdr:to>
          <xdr:col>10</xdr:col>
          <xdr:colOff>581025</xdr:colOff>
          <xdr:row>197</xdr:row>
          <xdr:rowOff>38100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196</xdr:row>
          <xdr:rowOff>238125</xdr:rowOff>
        </xdr:from>
        <xdr:to>
          <xdr:col>10</xdr:col>
          <xdr:colOff>581025</xdr:colOff>
          <xdr:row>197</xdr:row>
          <xdr:rowOff>295275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197</xdr:row>
          <xdr:rowOff>304800</xdr:rowOff>
        </xdr:from>
        <xdr:to>
          <xdr:col>10</xdr:col>
          <xdr:colOff>600075</xdr:colOff>
          <xdr:row>199</xdr:row>
          <xdr:rowOff>38100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199</xdr:row>
          <xdr:rowOff>0</xdr:rowOff>
        </xdr:from>
        <xdr:to>
          <xdr:col>10</xdr:col>
          <xdr:colOff>600075</xdr:colOff>
          <xdr:row>200</xdr:row>
          <xdr:rowOff>38100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160</xdr:row>
          <xdr:rowOff>47625</xdr:rowOff>
        </xdr:from>
        <xdr:to>
          <xdr:col>8</xdr:col>
          <xdr:colOff>523875</xdr:colOff>
          <xdr:row>161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161</xdr:row>
          <xdr:rowOff>0</xdr:rowOff>
        </xdr:from>
        <xdr:to>
          <xdr:col>8</xdr:col>
          <xdr:colOff>523875</xdr:colOff>
          <xdr:row>162</xdr:row>
          <xdr:rowOff>47625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185</xdr:row>
          <xdr:rowOff>238125</xdr:rowOff>
        </xdr:from>
        <xdr:to>
          <xdr:col>10</xdr:col>
          <xdr:colOff>581025</xdr:colOff>
          <xdr:row>187</xdr:row>
          <xdr:rowOff>38100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184</xdr:row>
          <xdr:rowOff>485775</xdr:rowOff>
        </xdr:from>
        <xdr:to>
          <xdr:col>10</xdr:col>
          <xdr:colOff>581025</xdr:colOff>
          <xdr:row>186</xdr:row>
          <xdr:rowOff>28575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187</xdr:row>
          <xdr:rowOff>238125</xdr:rowOff>
        </xdr:from>
        <xdr:to>
          <xdr:col>10</xdr:col>
          <xdr:colOff>581025</xdr:colOff>
          <xdr:row>189</xdr:row>
          <xdr:rowOff>38100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190</xdr:row>
          <xdr:rowOff>371475</xdr:rowOff>
        </xdr:from>
        <xdr:to>
          <xdr:col>10</xdr:col>
          <xdr:colOff>581025</xdr:colOff>
          <xdr:row>192</xdr:row>
          <xdr:rowOff>9525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188</xdr:row>
          <xdr:rowOff>228600</xdr:rowOff>
        </xdr:from>
        <xdr:to>
          <xdr:col>10</xdr:col>
          <xdr:colOff>581025</xdr:colOff>
          <xdr:row>190</xdr:row>
          <xdr:rowOff>28575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186</xdr:row>
          <xdr:rowOff>219075</xdr:rowOff>
        </xdr:from>
        <xdr:to>
          <xdr:col>10</xdr:col>
          <xdr:colOff>581025</xdr:colOff>
          <xdr:row>188</xdr:row>
          <xdr:rowOff>9525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190</xdr:row>
          <xdr:rowOff>66675</xdr:rowOff>
        </xdr:from>
        <xdr:to>
          <xdr:col>10</xdr:col>
          <xdr:colOff>581025</xdr:colOff>
          <xdr:row>190</xdr:row>
          <xdr:rowOff>352425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199</xdr:row>
          <xdr:rowOff>238125</xdr:rowOff>
        </xdr:from>
        <xdr:to>
          <xdr:col>10</xdr:col>
          <xdr:colOff>600075</xdr:colOff>
          <xdr:row>201</xdr:row>
          <xdr:rowOff>28575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214</xdr:row>
          <xdr:rowOff>28575</xdr:rowOff>
        </xdr:from>
        <xdr:to>
          <xdr:col>10</xdr:col>
          <xdr:colOff>581025</xdr:colOff>
          <xdr:row>214</xdr:row>
          <xdr:rowOff>238125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215</xdr:row>
          <xdr:rowOff>28575</xdr:rowOff>
        </xdr:from>
        <xdr:to>
          <xdr:col>10</xdr:col>
          <xdr:colOff>581025</xdr:colOff>
          <xdr:row>215</xdr:row>
          <xdr:rowOff>238125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216</xdr:row>
          <xdr:rowOff>28575</xdr:rowOff>
        </xdr:from>
        <xdr:to>
          <xdr:col>10</xdr:col>
          <xdr:colOff>581025</xdr:colOff>
          <xdr:row>216</xdr:row>
          <xdr:rowOff>238125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219</xdr:row>
          <xdr:rowOff>28575</xdr:rowOff>
        </xdr:from>
        <xdr:to>
          <xdr:col>10</xdr:col>
          <xdr:colOff>581025</xdr:colOff>
          <xdr:row>219</xdr:row>
          <xdr:rowOff>238125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220</xdr:row>
          <xdr:rowOff>28575</xdr:rowOff>
        </xdr:from>
        <xdr:to>
          <xdr:col>10</xdr:col>
          <xdr:colOff>581025</xdr:colOff>
          <xdr:row>220</xdr:row>
          <xdr:rowOff>238125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221</xdr:row>
          <xdr:rowOff>28575</xdr:rowOff>
        </xdr:from>
        <xdr:to>
          <xdr:col>10</xdr:col>
          <xdr:colOff>581025</xdr:colOff>
          <xdr:row>221</xdr:row>
          <xdr:rowOff>238125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222</xdr:row>
          <xdr:rowOff>28575</xdr:rowOff>
        </xdr:from>
        <xdr:to>
          <xdr:col>10</xdr:col>
          <xdr:colOff>581025</xdr:colOff>
          <xdr:row>222</xdr:row>
          <xdr:rowOff>238125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226</xdr:row>
          <xdr:rowOff>28575</xdr:rowOff>
        </xdr:from>
        <xdr:to>
          <xdr:col>10</xdr:col>
          <xdr:colOff>581025</xdr:colOff>
          <xdr:row>226</xdr:row>
          <xdr:rowOff>238125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227</xdr:row>
          <xdr:rowOff>28575</xdr:rowOff>
        </xdr:from>
        <xdr:to>
          <xdr:col>10</xdr:col>
          <xdr:colOff>581025</xdr:colOff>
          <xdr:row>227</xdr:row>
          <xdr:rowOff>238125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228</xdr:row>
          <xdr:rowOff>28575</xdr:rowOff>
        </xdr:from>
        <xdr:to>
          <xdr:col>10</xdr:col>
          <xdr:colOff>581025</xdr:colOff>
          <xdr:row>228</xdr:row>
          <xdr:rowOff>238125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229</xdr:row>
          <xdr:rowOff>28575</xdr:rowOff>
        </xdr:from>
        <xdr:to>
          <xdr:col>10</xdr:col>
          <xdr:colOff>581025</xdr:colOff>
          <xdr:row>229</xdr:row>
          <xdr:rowOff>238125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230</xdr:row>
          <xdr:rowOff>28575</xdr:rowOff>
        </xdr:from>
        <xdr:to>
          <xdr:col>10</xdr:col>
          <xdr:colOff>581025</xdr:colOff>
          <xdr:row>230</xdr:row>
          <xdr:rowOff>238125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231</xdr:row>
          <xdr:rowOff>28575</xdr:rowOff>
        </xdr:from>
        <xdr:to>
          <xdr:col>10</xdr:col>
          <xdr:colOff>581025</xdr:colOff>
          <xdr:row>231</xdr:row>
          <xdr:rowOff>238125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200</xdr:row>
          <xdr:rowOff>238125</xdr:rowOff>
        </xdr:from>
        <xdr:to>
          <xdr:col>10</xdr:col>
          <xdr:colOff>600075</xdr:colOff>
          <xdr:row>202</xdr:row>
          <xdr:rowOff>28575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268</xdr:row>
          <xdr:rowOff>66675</xdr:rowOff>
        </xdr:from>
        <xdr:to>
          <xdr:col>8</xdr:col>
          <xdr:colOff>333375</xdr:colOff>
          <xdr:row>269</xdr:row>
          <xdr:rowOff>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268</xdr:row>
          <xdr:rowOff>66675</xdr:rowOff>
        </xdr:from>
        <xdr:to>
          <xdr:col>10</xdr:col>
          <xdr:colOff>314325</xdr:colOff>
          <xdr:row>269</xdr:row>
          <xdr:rowOff>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271</xdr:row>
          <xdr:rowOff>114300</xdr:rowOff>
        </xdr:from>
        <xdr:to>
          <xdr:col>8</xdr:col>
          <xdr:colOff>333375</xdr:colOff>
          <xdr:row>271</xdr:row>
          <xdr:rowOff>304800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271</xdr:row>
          <xdr:rowOff>114300</xdr:rowOff>
        </xdr:from>
        <xdr:to>
          <xdr:col>10</xdr:col>
          <xdr:colOff>314325</xdr:colOff>
          <xdr:row>271</xdr:row>
          <xdr:rowOff>304800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291</xdr:row>
          <xdr:rowOff>66675</xdr:rowOff>
        </xdr:from>
        <xdr:to>
          <xdr:col>9</xdr:col>
          <xdr:colOff>561975</xdr:colOff>
          <xdr:row>291</xdr:row>
          <xdr:rowOff>219075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292</xdr:row>
          <xdr:rowOff>28575</xdr:rowOff>
        </xdr:from>
        <xdr:to>
          <xdr:col>9</xdr:col>
          <xdr:colOff>561975</xdr:colOff>
          <xdr:row>292</xdr:row>
          <xdr:rowOff>219075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292</xdr:row>
          <xdr:rowOff>257175</xdr:rowOff>
        </xdr:from>
        <xdr:to>
          <xdr:col>9</xdr:col>
          <xdr:colOff>561975</xdr:colOff>
          <xdr:row>293</xdr:row>
          <xdr:rowOff>219075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294</xdr:row>
          <xdr:rowOff>28575</xdr:rowOff>
        </xdr:from>
        <xdr:to>
          <xdr:col>9</xdr:col>
          <xdr:colOff>561975</xdr:colOff>
          <xdr:row>294</xdr:row>
          <xdr:rowOff>257175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82</xdr:row>
          <xdr:rowOff>47625</xdr:rowOff>
        </xdr:from>
        <xdr:to>
          <xdr:col>10</xdr:col>
          <xdr:colOff>523875</xdr:colOff>
          <xdr:row>82</xdr:row>
          <xdr:rowOff>257175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83</xdr:row>
          <xdr:rowOff>66675</xdr:rowOff>
        </xdr:from>
        <xdr:to>
          <xdr:col>10</xdr:col>
          <xdr:colOff>523875</xdr:colOff>
          <xdr:row>83</xdr:row>
          <xdr:rowOff>257175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81</xdr:row>
          <xdr:rowOff>47625</xdr:rowOff>
        </xdr:from>
        <xdr:to>
          <xdr:col>10</xdr:col>
          <xdr:colOff>523875</xdr:colOff>
          <xdr:row>81</xdr:row>
          <xdr:rowOff>257175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76</xdr:row>
          <xdr:rowOff>47625</xdr:rowOff>
        </xdr:from>
        <xdr:to>
          <xdr:col>10</xdr:col>
          <xdr:colOff>523875</xdr:colOff>
          <xdr:row>76</xdr:row>
          <xdr:rowOff>257175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77</xdr:row>
          <xdr:rowOff>47625</xdr:rowOff>
        </xdr:from>
        <xdr:to>
          <xdr:col>10</xdr:col>
          <xdr:colOff>523875</xdr:colOff>
          <xdr:row>77</xdr:row>
          <xdr:rowOff>257175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78</xdr:row>
          <xdr:rowOff>47625</xdr:rowOff>
        </xdr:from>
        <xdr:to>
          <xdr:col>10</xdr:col>
          <xdr:colOff>523875</xdr:colOff>
          <xdr:row>78</xdr:row>
          <xdr:rowOff>257175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79</xdr:row>
          <xdr:rowOff>47625</xdr:rowOff>
        </xdr:from>
        <xdr:to>
          <xdr:col>10</xdr:col>
          <xdr:colOff>523875</xdr:colOff>
          <xdr:row>79</xdr:row>
          <xdr:rowOff>257175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80</xdr:row>
          <xdr:rowOff>47625</xdr:rowOff>
        </xdr:from>
        <xdr:to>
          <xdr:col>10</xdr:col>
          <xdr:colOff>523875</xdr:colOff>
          <xdr:row>80</xdr:row>
          <xdr:rowOff>257175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90</xdr:row>
          <xdr:rowOff>47625</xdr:rowOff>
        </xdr:from>
        <xdr:to>
          <xdr:col>10</xdr:col>
          <xdr:colOff>523875</xdr:colOff>
          <xdr:row>90</xdr:row>
          <xdr:rowOff>257175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93</xdr:row>
          <xdr:rowOff>47625</xdr:rowOff>
        </xdr:from>
        <xdr:to>
          <xdr:col>10</xdr:col>
          <xdr:colOff>523875</xdr:colOff>
          <xdr:row>93</xdr:row>
          <xdr:rowOff>257175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91</xdr:row>
          <xdr:rowOff>47625</xdr:rowOff>
        </xdr:from>
        <xdr:to>
          <xdr:col>10</xdr:col>
          <xdr:colOff>523875</xdr:colOff>
          <xdr:row>91</xdr:row>
          <xdr:rowOff>257175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92</xdr:row>
          <xdr:rowOff>47625</xdr:rowOff>
        </xdr:from>
        <xdr:to>
          <xdr:col>10</xdr:col>
          <xdr:colOff>523875</xdr:colOff>
          <xdr:row>92</xdr:row>
          <xdr:rowOff>257175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94</xdr:row>
          <xdr:rowOff>47625</xdr:rowOff>
        </xdr:from>
        <xdr:to>
          <xdr:col>10</xdr:col>
          <xdr:colOff>523875</xdr:colOff>
          <xdr:row>94</xdr:row>
          <xdr:rowOff>257175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89</xdr:row>
          <xdr:rowOff>47625</xdr:rowOff>
        </xdr:from>
        <xdr:to>
          <xdr:col>10</xdr:col>
          <xdr:colOff>523875</xdr:colOff>
          <xdr:row>90</xdr:row>
          <xdr:rowOff>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203</xdr:row>
          <xdr:rowOff>238125</xdr:rowOff>
        </xdr:from>
        <xdr:to>
          <xdr:col>10</xdr:col>
          <xdr:colOff>600075</xdr:colOff>
          <xdr:row>205</xdr:row>
          <xdr:rowOff>28575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204</xdr:row>
          <xdr:rowOff>238125</xdr:rowOff>
        </xdr:from>
        <xdr:to>
          <xdr:col>10</xdr:col>
          <xdr:colOff>600075</xdr:colOff>
          <xdr:row>206</xdr:row>
          <xdr:rowOff>28575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205</xdr:row>
          <xdr:rowOff>238125</xdr:rowOff>
        </xdr:from>
        <xdr:to>
          <xdr:col>10</xdr:col>
          <xdr:colOff>600075</xdr:colOff>
          <xdr:row>207</xdr:row>
          <xdr:rowOff>28575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206</xdr:row>
          <xdr:rowOff>238125</xdr:rowOff>
        </xdr:from>
        <xdr:to>
          <xdr:col>10</xdr:col>
          <xdr:colOff>600075</xdr:colOff>
          <xdr:row>208</xdr:row>
          <xdr:rowOff>28575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207</xdr:row>
          <xdr:rowOff>238125</xdr:rowOff>
        </xdr:from>
        <xdr:to>
          <xdr:col>10</xdr:col>
          <xdr:colOff>600075</xdr:colOff>
          <xdr:row>209</xdr:row>
          <xdr:rowOff>28575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208</xdr:row>
          <xdr:rowOff>238125</xdr:rowOff>
        </xdr:from>
        <xdr:to>
          <xdr:col>10</xdr:col>
          <xdr:colOff>600075</xdr:colOff>
          <xdr:row>210</xdr:row>
          <xdr:rowOff>28575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209</xdr:row>
          <xdr:rowOff>238125</xdr:rowOff>
        </xdr:from>
        <xdr:to>
          <xdr:col>10</xdr:col>
          <xdr:colOff>600075</xdr:colOff>
          <xdr:row>211</xdr:row>
          <xdr:rowOff>28575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210</xdr:row>
          <xdr:rowOff>238125</xdr:rowOff>
        </xdr:from>
        <xdr:to>
          <xdr:col>10</xdr:col>
          <xdr:colOff>600075</xdr:colOff>
          <xdr:row>212</xdr:row>
          <xdr:rowOff>28575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95</xdr:row>
          <xdr:rowOff>47625</xdr:rowOff>
        </xdr:from>
        <xdr:to>
          <xdr:col>10</xdr:col>
          <xdr:colOff>523875</xdr:colOff>
          <xdr:row>95</xdr:row>
          <xdr:rowOff>257175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96</xdr:row>
          <xdr:rowOff>9525</xdr:rowOff>
        </xdr:from>
        <xdr:to>
          <xdr:col>10</xdr:col>
          <xdr:colOff>523875</xdr:colOff>
          <xdr:row>96</xdr:row>
          <xdr:rowOff>219075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209550</xdr:colOff>
      <xdr:row>314</xdr:row>
      <xdr:rowOff>104775</xdr:rowOff>
    </xdr:from>
    <xdr:to>
      <xdr:col>7</xdr:col>
      <xdr:colOff>381000</xdr:colOff>
      <xdr:row>315</xdr:row>
      <xdr:rowOff>206375</xdr:rowOff>
    </xdr:to>
    <xdr:sp macro="" textlink="">
      <xdr:nvSpPr>
        <xdr:cNvPr id="3" name="Freccia a destr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8C4F9-D53F-4E8F-B7B3-9B91E3DFC350}"/>
            </a:ext>
          </a:extLst>
        </xdr:cNvPr>
        <xdr:cNvSpPr/>
      </xdr:nvSpPr>
      <xdr:spPr>
        <a:xfrm>
          <a:off x="1590675" y="66170175"/>
          <a:ext cx="4467225" cy="56832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it-IT" sz="1400">
              <a:solidFill>
                <a:schemeClr val="lt1"/>
              </a:solidFill>
              <a:latin typeface="Eras Demi ITC" panose="020B0805030504020804" pitchFamily="34" charset="0"/>
              <a:ea typeface="+mn-ea"/>
              <a:cs typeface="+mn-cs"/>
            </a:rPr>
            <a:t>Prosegui con focus - POLITICHE</a:t>
          </a:r>
          <a:r>
            <a:rPr lang="it-IT" sz="1400" baseline="0">
              <a:solidFill>
                <a:schemeClr val="lt1"/>
              </a:solidFill>
              <a:latin typeface="Eras Demi ITC" panose="020B0805030504020804" pitchFamily="34" charset="0"/>
              <a:ea typeface="+mn-ea"/>
              <a:cs typeface="+mn-cs"/>
            </a:rPr>
            <a:t> RETRIBUTIVE</a:t>
          </a:r>
          <a:endParaRPr lang="it-IT" sz="1400">
            <a:solidFill>
              <a:schemeClr val="lt1"/>
            </a:solidFill>
            <a:latin typeface="Eras Demi ITC" panose="020B0805030504020804" pitchFamily="34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100</xdr:row>
          <xdr:rowOff>28575</xdr:rowOff>
        </xdr:from>
        <xdr:to>
          <xdr:col>1</xdr:col>
          <xdr:colOff>523875</xdr:colOff>
          <xdr:row>101</xdr:row>
          <xdr:rowOff>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100</xdr:row>
          <xdr:rowOff>28575</xdr:rowOff>
        </xdr:from>
        <xdr:to>
          <xdr:col>3</xdr:col>
          <xdr:colOff>523875</xdr:colOff>
          <xdr:row>101</xdr:row>
          <xdr:rowOff>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103</xdr:row>
          <xdr:rowOff>28575</xdr:rowOff>
        </xdr:from>
        <xdr:to>
          <xdr:col>3</xdr:col>
          <xdr:colOff>523875</xdr:colOff>
          <xdr:row>104</xdr:row>
          <xdr:rowOff>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103</xdr:row>
          <xdr:rowOff>28575</xdr:rowOff>
        </xdr:from>
        <xdr:to>
          <xdr:col>1</xdr:col>
          <xdr:colOff>523875</xdr:colOff>
          <xdr:row>104</xdr:row>
          <xdr:rowOff>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244</xdr:row>
          <xdr:rowOff>28575</xdr:rowOff>
        </xdr:from>
        <xdr:to>
          <xdr:col>10</xdr:col>
          <xdr:colOff>295275</xdr:colOff>
          <xdr:row>244</xdr:row>
          <xdr:rowOff>190500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247</xdr:row>
          <xdr:rowOff>38100</xdr:rowOff>
        </xdr:from>
        <xdr:to>
          <xdr:col>10</xdr:col>
          <xdr:colOff>295275</xdr:colOff>
          <xdr:row>247</xdr:row>
          <xdr:rowOff>219075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248</xdr:row>
          <xdr:rowOff>0</xdr:rowOff>
        </xdr:from>
        <xdr:to>
          <xdr:col>10</xdr:col>
          <xdr:colOff>295275</xdr:colOff>
          <xdr:row>248</xdr:row>
          <xdr:rowOff>257175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250</xdr:row>
          <xdr:rowOff>0</xdr:rowOff>
        </xdr:from>
        <xdr:to>
          <xdr:col>10</xdr:col>
          <xdr:colOff>295275</xdr:colOff>
          <xdr:row>250</xdr:row>
          <xdr:rowOff>219075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251</xdr:row>
          <xdr:rowOff>66675</xdr:rowOff>
        </xdr:from>
        <xdr:to>
          <xdr:col>10</xdr:col>
          <xdr:colOff>295275</xdr:colOff>
          <xdr:row>251</xdr:row>
          <xdr:rowOff>219075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252</xdr:row>
          <xdr:rowOff>66675</xdr:rowOff>
        </xdr:from>
        <xdr:to>
          <xdr:col>10</xdr:col>
          <xdr:colOff>295275</xdr:colOff>
          <xdr:row>252</xdr:row>
          <xdr:rowOff>257175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253</xdr:row>
          <xdr:rowOff>28575</xdr:rowOff>
        </xdr:from>
        <xdr:to>
          <xdr:col>10</xdr:col>
          <xdr:colOff>295275</xdr:colOff>
          <xdr:row>253</xdr:row>
          <xdr:rowOff>266700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254</xdr:row>
          <xdr:rowOff>28575</xdr:rowOff>
        </xdr:from>
        <xdr:to>
          <xdr:col>10</xdr:col>
          <xdr:colOff>295275</xdr:colOff>
          <xdr:row>254</xdr:row>
          <xdr:rowOff>257175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255</xdr:row>
          <xdr:rowOff>28575</xdr:rowOff>
        </xdr:from>
        <xdr:to>
          <xdr:col>10</xdr:col>
          <xdr:colOff>295275</xdr:colOff>
          <xdr:row>255</xdr:row>
          <xdr:rowOff>228600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245</xdr:row>
          <xdr:rowOff>66675</xdr:rowOff>
        </xdr:from>
        <xdr:to>
          <xdr:col>10</xdr:col>
          <xdr:colOff>295275</xdr:colOff>
          <xdr:row>245</xdr:row>
          <xdr:rowOff>228600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246</xdr:row>
          <xdr:rowOff>66675</xdr:rowOff>
        </xdr:from>
        <xdr:to>
          <xdr:col>10</xdr:col>
          <xdr:colOff>295275</xdr:colOff>
          <xdr:row>246</xdr:row>
          <xdr:rowOff>219075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249</xdr:row>
          <xdr:rowOff>66675</xdr:rowOff>
        </xdr:from>
        <xdr:to>
          <xdr:col>10</xdr:col>
          <xdr:colOff>295275</xdr:colOff>
          <xdr:row>249</xdr:row>
          <xdr:rowOff>295275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260</xdr:row>
          <xdr:rowOff>28575</xdr:rowOff>
        </xdr:from>
        <xdr:to>
          <xdr:col>10</xdr:col>
          <xdr:colOff>295275</xdr:colOff>
          <xdr:row>260</xdr:row>
          <xdr:rowOff>228600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261</xdr:row>
          <xdr:rowOff>28575</xdr:rowOff>
        </xdr:from>
        <xdr:to>
          <xdr:col>10</xdr:col>
          <xdr:colOff>295275</xdr:colOff>
          <xdr:row>261</xdr:row>
          <xdr:rowOff>228600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262</xdr:row>
          <xdr:rowOff>28575</xdr:rowOff>
        </xdr:from>
        <xdr:to>
          <xdr:col>10</xdr:col>
          <xdr:colOff>295275</xdr:colOff>
          <xdr:row>262</xdr:row>
          <xdr:rowOff>228600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263</xdr:row>
          <xdr:rowOff>28575</xdr:rowOff>
        </xdr:from>
        <xdr:to>
          <xdr:col>10</xdr:col>
          <xdr:colOff>295275</xdr:colOff>
          <xdr:row>263</xdr:row>
          <xdr:rowOff>228600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264</xdr:row>
          <xdr:rowOff>28575</xdr:rowOff>
        </xdr:from>
        <xdr:to>
          <xdr:col>10</xdr:col>
          <xdr:colOff>295275</xdr:colOff>
          <xdr:row>264</xdr:row>
          <xdr:rowOff>228600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265</xdr:row>
          <xdr:rowOff>66675</xdr:rowOff>
        </xdr:from>
        <xdr:to>
          <xdr:col>10</xdr:col>
          <xdr:colOff>295275</xdr:colOff>
          <xdr:row>266</xdr:row>
          <xdr:rowOff>28575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266</xdr:row>
          <xdr:rowOff>28575</xdr:rowOff>
        </xdr:from>
        <xdr:to>
          <xdr:col>10</xdr:col>
          <xdr:colOff>295275</xdr:colOff>
          <xdr:row>266</xdr:row>
          <xdr:rowOff>228600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288</xdr:row>
          <xdr:rowOff>114300</xdr:rowOff>
        </xdr:from>
        <xdr:to>
          <xdr:col>8</xdr:col>
          <xdr:colOff>333375</xdr:colOff>
          <xdr:row>288</xdr:row>
          <xdr:rowOff>304800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288</xdr:row>
          <xdr:rowOff>114300</xdr:rowOff>
        </xdr:from>
        <xdr:to>
          <xdr:col>10</xdr:col>
          <xdr:colOff>314325</xdr:colOff>
          <xdr:row>288</xdr:row>
          <xdr:rowOff>304800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13</xdr:row>
          <xdr:rowOff>28575</xdr:rowOff>
        </xdr:from>
        <xdr:to>
          <xdr:col>8</xdr:col>
          <xdr:colOff>561975</xdr:colOff>
          <xdr:row>13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13</xdr:row>
          <xdr:rowOff>238125</xdr:rowOff>
        </xdr:from>
        <xdr:to>
          <xdr:col>8</xdr:col>
          <xdr:colOff>581025</xdr:colOff>
          <xdr:row>15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14</xdr:row>
          <xdr:rowOff>238125</xdr:rowOff>
        </xdr:from>
        <xdr:to>
          <xdr:col>8</xdr:col>
          <xdr:colOff>581025</xdr:colOff>
          <xdr:row>16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15</xdr:row>
          <xdr:rowOff>238125</xdr:rowOff>
        </xdr:from>
        <xdr:to>
          <xdr:col>8</xdr:col>
          <xdr:colOff>581025</xdr:colOff>
          <xdr:row>17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16</xdr:row>
          <xdr:rowOff>238125</xdr:rowOff>
        </xdr:from>
        <xdr:to>
          <xdr:col>8</xdr:col>
          <xdr:colOff>600075</xdr:colOff>
          <xdr:row>18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17</xdr:row>
          <xdr:rowOff>238125</xdr:rowOff>
        </xdr:from>
        <xdr:to>
          <xdr:col>8</xdr:col>
          <xdr:colOff>600075</xdr:colOff>
          <xdr:row>19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18</xdr:row>
          <xdr:rowOff>238125</xdr:rowOff>
        </xdr:from>
        <xdr:to>
          <xdr:col>8</xdr:col>
          <xdr:colOff>600075</xdr:colOff>
          <xdr:row>20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19</xdr:row>
          <xdr:rowOff>238125</xdr:rowOff>
        </xdr:from>
        <xdr:to>
          <xdr:col>8</xdr:col>
          <xdr:colOff>600075</xdr:colOff>
          <xdr:row>21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13</xdr:row>
          <xdr:rowOff>28575</xdr:rowOff>
        </xdr:from>
        <xdr:to>
          <xdr:col>9</xdr:col>
          <xdr:colOff>561975</xdr:colOff>
          <xdr:row>13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13</xdr:row>
          <xdr:rowOff>238125</xdr:rowOff>
        </xdr:from>
        <xdr:to>
          <xdr:col>9</xdr:col>
          <xdr:colOff>581025</xdr:colOff>
          <xdr:row>15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14</xdr:row>
          <xdr:rowOff>238125</xdr:rowOff>
        </xdr:from>
        <xdr:to>
          <xdr:col>9</xdr:col>
          <xdr:colOff>581025</xdr:colOff>
          <xdr:row>16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15</xdr:row>
          <xdr:rowOff>238125</xdr:rowOff>
        </xdr:from>
        <xdr:to>
          <xdr:col>9</xdr:col>
          <xdr:colOff>581025</xdr:colOff>
          <xdr:row>17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16</xdr:row>
          <xdr:rowOff>238125</xdr:rowOff>
        </xdr:from>
        <xdr:to>
          <xdr:col>9</xdr:col>
          <xdr:colOff>600075</xdr:colOff>
          <xdr:row>18</xdr:row>
          <xdr:rowOff>38100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17</xdr:row>
          <xdr:rowOff>238125</xdr:rowOff>
        </xdr:from>
        <xdr:to>
          <xdr:col>9</xdr:col>
          <xdr:colOff>600075</xdr:colOff>
          <xdr:row>19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18</xdr:row>
          <xdr:rowOff>238125</xdr:rowOff>
        </xdr:from>
        <xdr:to>
          <xdr:col>9</xdr:col>
          <xdr:colOff>600075</xdr:colOff>
          <xdr:row>20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19</xdr:row>
          <xdr:rowOff>238125</xdr:rowOff>
        </xdr:from>
        <xdr:to>
          <xdr:col>9</xdr:col>
          <xdr:colOff>600075</xdr:colOff>
          <xdr:row>21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13</xdr:row>
          <xdr:rowOff>28575</xdr:rowOff>
        </xdr:from>
        <xdr:to>
          <xdr:col>10</xdr:col>
          <xdr:colOff>561975</xdr:colOff>
          <xdr:row>13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13</xdr:row>
          <xdr:rowOff>238125</xdr:rowOff>
        </xdr:from>
        <xdr:to>
          <xdr:col>10</xdr:col>
          <xdr:colOff>581025</xdr:colOff>
          <xdr:row>15</xdr:row>
          <xdr:rowOff>38100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14</xdr:row>
          <xdr:rowOff>238125</xdr:rowOff>
        </xdr:from>
        <xdr:to>
          <xdr:col>10</xdr:col>
          <xdr:colOff>581025</xdr:colOff>
          <xdr:row>16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15</xdr:row>
          <xdr:rowOff>238125</xdr:rowOff>
        </xdr:from>
        <xdr:to>
          <xdr:col>10</xdr:col>
          <xdr:colOff>581025</xdr:colOff>
          <xdr:row>17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16</xdr:row>
          <xdr:rowOff>238125</xdr:rowOff>
        </xdr:from>
        <xdr:to>
          <xdr:col>10</xdr:col>
          <xdr:colOff>600075</xdr:colOff>
          <xdr:row>18</xdr:row>
          <xdr:rowOff>38100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</xdr:row>
          <xdr:rowOff>238125</xdr:rowOff>
        </xdr:from>
        <xdr:to>
          <xdr:col>10</xdr:col>
          <xdr:colOff>600075</xdr:colOff>
          <xdr:row>19</xdr:row>
          <xdr:rowOff>38100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18</xdr:row>
          <xdr:rowOff>238125</xdr:rowOff>
        </xdr:from>
        <xdr:to>
          <xdr:col>10</xdr:col>
          <xdr:colOff>600075</xdr:colOff>
          <xdr:row>20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238125</xdr:rowOff>
        </xdr:from>
        <xdr:to>
          <xdr:col>10</xdr:col>
          <xdr:colOff>600075</xdr:colOff>
          <xdr:row>21</xdr:row>
          <xdr:rowOff>28575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13</xdr:row>
          <xdr:rowOff>28575</xdr:rowOff>
        </xdr:from>
        <xdr:to>
          <xdr:col>11</xdr:col>
          <xdr:colOff>561975</xdr:colOff>
          <xdr:row>13</xdr:row>
          <xdr:rowOff>238125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13</xdr:row>
          <xdr:rowOff>238125</xdr:rowOff>
        </xdr:from>
        <xdr:to>
          <xdr:col>11</xdr:col>
          <xdr:colOff>581025</xdr:colOff>
          <xdr:row>15</xdr:row>
          <xdr:rowOff>38100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14</xdr:row>
          <xdr:rowOff>238125</xdr:rowOff>
        </xdr:from>
        <xdr:to>
          <xdr:col>11</xdr:col>
          <xdr:colOff>581025</xdr:colOff>
          <xdr:row>16</xdr:row>
          <xdr:rowOff>38100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15</xdr:row>
          <xdr:rowOff>238125</xdr:rowOff>
        </xdr:from>
        <xdr:to>
          <xdr:col>11</xdr:col>
          <xdr:colOff>581025</xdr:colOff>
          <xdr:row>17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16</xdr:row>
          <xdr:rowOff>238125</xdr:rowOff>
        </xdr:from>
        <xdr:to>
          <xdr:col>11</xdr:col>
          <xdr:colOff>600075</xdr:colOff>
          <xdr:row>18</xdr:row>
          <xdr:rowOff>38100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238125</xdr:rowOff>
        </xdr:from>
        <xdr:to>
          <xdr:col>11</xdr:col>
          <xdr:colOff>600075</xdr:colOff>
          <xdr:row>19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18</xdr:row>
          <xdr:rowOff>238125</xdr:rowOff>
        </xdr:from>
        <xdr:to>
          <xdr:col>11</xdr:col>
          <xdr:colOff>600075</xdr:colOff>
          <xdr:row>20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19</xdr:row>
          <xdr:rowOff>238125</xdr:rowOff>
        </xdr:from>
        <xdr:to>
          <xdr:col>11</xdr:col>
          <xdr:colOff>600075</xdr:colOff>
          <xdr:row>21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9</xdr:row>
          <xdr:rowOff>9525</xdr:rowOff>
        </xdr:from>
        <xdr:to>
          <xdr:col>7</xdr:col>
          <xdr:colOff>752475</xdr:colOff>
          <xdr:row>10</xdr:row>
          <xdr:rowOff>47625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9</xdr:row>
          <xdr:rowOff>9525</xdr:rowOff>
        </xdr:from>
        <xdr:to>
          <xdr:col>10</xdr:col>
          <xdr:colOff>142875</xdr:colOff>
          <xdr:row>10</xdr:row>
          <xdr:rowOff>47625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44</xdr:row>
          <xdr:rowOff>47625</xdr:rowOff>
        </xdr:from>
        <xdr:to>
          <xdr:col>7</xdr:col>
          <xdr:colOff>542925</xdr:colOff>
          <xdr:row>45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45</xdr:row>
          <xdr:rowOff>38100</xdr:rowOff>
        </xdr:from>
        <xdr:to>
          <xdr:col>7</xdr:col>
          <xdr:colOff>542925</xdr:colOff>
          <xdr:row>46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46</xdr:row>
          <xdr:rowOff>28575</xdr:rowOff>
        </xdr:from>
        <xdr:to>
          <xdr:col>7</xdr:col>
          <xdr:colOff>542925</xdr:colOff>
          <xdr:row>47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47</xdr:row>
          <xdr:rowOff>28575</xdr:rowOff>
        </xdr:from>
        <xdr:to>
          <xdr:col>7</xdr:col>
          <xdr:colOff>542925</xdr:colOff>
          <xdr:row>47</xdr:row>
          <xdr:rowOff>180975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48</xdr:row>
          <xdr:rowOff>28575</xdr:rowOff>
        </xdr:from>
        <xdr:to>
          <xdr:col>7</xdr:col>
          <xdr:colOff>542925</xdr:colOff>
          <xdr:row>48</xdr:row>
          <xdr:rowOff>190500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49</xdr:row>
          <xdr:rowOff>28575</xdr:rowOff>
        </xdr:from>
        <xdr:to>
          <xdr:col>7</xdr:col>
          <xdr:colOff>542925</xdr:colOff>
          <xdr:row>50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50</xdr:row>
          <xdr:rowOff>0</xdr:rowOff>
        </xdr:from>
        <xdr:to>
          <xdr:col>7</xdr:col>
          <xdr:colOff>542925</xdr:colOff>
          <xdr:row>50</xdr:row>
          <xdr:rowOff>190500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51</xdr:row>
          <xdr:rowOff>0</xdr:rowOff>
        </xdr:from>
        <xdr:to>
          <xdr:col>7</xdr:col>
          <xdr:colOff>542925</xdr:colOff>
          <xdr:row>51</xdr:row>
          <xdr:rowOff>190500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52</xdr:row>
          <xdr:rowOff>9525</xdr:rowOff>
        </xdr:from>
        <xdr:to>
          <xdr:col>7</xdr:col>
          <xdr:colOff>542925</xdr:colOff>
          <xdr:row>52</xdr:row>
          <xdr:rowOff>190500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53</xdr:row>
          <xdr:rowOff>28575</xdr:rowOff>
        </xdr:from>
        <xdr:to>
          <xdr:col>7</xdr:col>
          <xdr:colOff>542925</xdr:colOff>
          <xdr:row>54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54</xdr:row>
          <xdr:rowOff>28575</xdr:rowOff>
        </xdr:from>
        <xdr:to>
          <xdr:col>7</xdr:col>
          <xdr:colOff>542925</xdr:colOff>
          <xdr:row>54</xdr:row>
          <xdr:rowOff>180975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55</xdr:row>
          <xdr:rowOff>28575</xdr:rowOff>
        </xdr:from>
        <xdr:to>
          <xdr:col>7</xdr:col>
          <xdr:colOff>542925</xdr:colOff>
          <xdr:row>55</xdr:row>
          <xdr:rowOff>190500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56</xdr:row>
          <xdr:rowOff>28575</xdr:rowOff>
        </xdr:from>
        <xdr:to>
          <xdr:col>7</xdr:col>
          <xdr:colOff>542925</xdr:colOff>
          <xdr:row>56</xdr:row>
          <xdr:rowOff>190500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57</xdr:row>
          <xdr:rowOff>28575</xdr:rowOff>
        </xdr:from>
        <xdr:to>
          <xdr:col>7</xdr:col>
          <xdr:colOff>542925</xdr:colOff>
          <xdr:row>57</xdr:row>
          <xdr:rowOff>190500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58</xdr:row>
          <xdr:rowOff>28575</xdr:rowOff>
        </xdr:from>
        <xdr:to>
          <xdr:col>7</xdr:col>
          <xdr:colOff>542925</xdr:colOff>
          <xdr:row>59</xdr:row>
          <xdr:rowOff>47625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59</xdr:row>
          <xdr:rowOff>28575</xdr:rowOff>
        </xdr:from>
        <xdr:to>
          <xdr:col>7</xdr:col>
          <xdr:colOff>542925</xdr:colOff>
          <xdr:row>60</xdr:row>
          <xdr:rowOff>47625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60</xdr:row>
          <xdr:rowOff>28575</xdr:rowOff>
        </xdr:from>
        <xdr:to>
          <xdr:col>7</xdr:col>
          <xdr:colOff>542925</xdr:colOff>
          <xdr:row>61</xdr:row>
          <xdr:rowOff>47625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61</xdr:row>
          <xdr:rowOff>28575</xdr:rowOff>
        </xdr:from>
        <xdr:to>
          <xdr:col>7</xdr:col>
          <xdr:colOff>542925</xdr:colOff>
          <xdr:row>62</xdr:row>
          <xdr:rowOff>47625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62</xdr:row>
          <xdr:rowOff>28575</xdr:rowOff>
        </xdr:from>
        <xdr:to>
          <xdr:col>7</xdr:col>
          <xdr:colOff>542925</xdr:colOff>
          <xdr:row>63</xdr:row>
          <xdr:rowOff>47625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37</xdr:row>
          <xdr:rowOff>28575</xdr:rowOff>
        </xdr:from>
        <xdr:to>
          <xdr:col>7</xdr:col>
          <xdr:colOff>638175</xdr:colOff>
          <xdr:row>38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38</xdr:row>
          <xdr:rowOff>0</xdr:rowOff>
        </xdr:from>
        <xdr:to>
          <xdr:col>7</xdr:col>
          <xdr:colOff>638175</xdr:colOff>
          <xdr:row>39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39</xdr:row>
          <xdr:rowOff>9525</xdr:rowOff>
        </xdr:from>
        <xdr:to>
          <xdr:col>7</xdr:col>
          <xdr:colOff>638175</xdr:colOff>
          <xdr:row>40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36</xdr:row>
          <xdr:rowOff>28575</xdr:rowOff>
        </xdr:from>
        <xdr:to>
          <xdr:col>7</xdr:col>
          <xdr:colOff>638175</xdr:colOff>
          <xdr:row>37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81</xdr:row>
          <xdr:rowOff>9525</xdr:rowOff>
        </xdr:from>
        <xdr:to>
          <xdr:col>7</xdr:col>
          <xdr:colOff>752475</xdr:colOff>
          <xdr:row>82</xdr:row>
          <xdr:rowOff>47625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81</xdr:row>
          <xdr:rowOff>9525</xdr:rowOff>
        </xdr:from>
        <xdr:to>
          <xdr:col>10</xdr:col>
          <xdr:colOff>142875</xdr:colOff>
          <xdr:row>82</xdr:row>
          <xdr:rowOff>47625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3</xdr:row>
      <xdr:rowOff>115308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DA6CAEA-8A01-435C-9518-A36E1246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950" cy="10582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6CB28-9BDE-48B1-8B8F-EC3E76DF8A81}" name="Tabella1" displayName="Tabella1" ref="A1:NE2" totalsRowShown="0" headerRowDxfId="250" headerRowCellStyle="Normale 5">
  <autoFilter ref="A1:NE2" xr:uid="{EB16CB28-9BDE-48B1-8B8F-EC3E76DF8A81}"/>
  <tableColumns count="369">
    <tableColumn id="1" xr3:uid="{82C242FB-2075-4DA3-ACBC-851C1F5EB1B3}" name="Codice Identificativo"/>
    <tableColumn id="2" xr3:uid="{809D0602-F6A8-43FA-BA04-4F8588101529}" name="Versione questionario">
      <calculatedColumnFormula>questionario!$A$13</calculatedColumnFormula>
    </tableColumn>
    <tableColumn id="3" xr3:uid="{D29ED3C9-478D-4D2B-B8C3-EFC1233CDF6A}" name="Persona a cui inviare la sintesi">
      <calculatedColumnFormula>questionario!$D$8</calculatedColumnFormula>
    </tableColumn>
    <tableColumn id="4" xr3:uid="{57268E6A-52B8-41EC-BD52-3050AE8B3400}" name="E-mail">
      <calculatedColumnFormula>questionario!$B$10</calculatedColumnFormula>
    </tableColumn>
    <tableColumn id="5" xr3:uid="{1753EC2D-8489-44DB-99B4-1DDB2CEB447F}" name="Impresa">
      <calculatedColumnFormula>questionario!$F$15</calculatedColumnFormula>
    </tableColumn>
    <tableColumn id="6" xr3:uid="{511554EA-E642-485C-BBDC-51CEC5C90A58}" name="Associazione">
      <calculatedColumnFormula>questionario!$F$17</calculatedColumnFormula>
    </tableColumn>
    <tableColumn id="7" xr3:uid="{9FA7050F-A5A7-4782-89F1-1D2CD05E1A6A}" name="PIVA" dataDxfId="249">
      <calculatedColumnFormula>questionario!$C$19</calculatedColumnFormula>
    </tableColumn>
    <tableColumn id="8" xr3:uid="{8AA9DED7-8A2E-4CE4-9685-BDD031D52E58}" name="CCNL">
      <calculatedColumnFormula>questionario!$N$19</calculatedColumnFormula>
    </tableColumn>
    <tableColumn id="9" xr3:uid="{D6D3CAD9-EF8A-412F-9706-5476CCDA8502}" name="Ateco 2-digit" dataDxfId="248">
      <calculatedColumnFormula>questionario!$N$21</calculatedColumnFormula>
    </tableColumn>
    <tableColumn id="10" xr3:uid="{1E357C45-1EA8-4F9E-BE91-B20D05B63F0E}" name="Azienda plurilocalizzata: No" dataDxfId="247">
      <calculatedColumnFormula>questionario!$P$23</calculatedColumnFormula>
    </tableColumn>
    <tableColumn id="11" xr3:uid="{E75E3DE0-CCF5-408B-8865-D2DE8B4146D5}" name="Sì" dataDxfId="246">
      <calculatedColumnFormula>questionario!$Q$23</calculatedColumnFormula>
    </tableColumn>
    <tableColumn id="12" xr3:uid="{12FD9D66-A80C-48AB-BCB4-40826FAFCCB8}" name="I dati si riferiscono a: Impresa_x000a_a livello nazionale">
      <calculatedColumnFormula>questionario!$P$27</calculatedColumnFormula>
    </tableColumn>
    <tableColumn id="13" xr3:uid="{5CB20F6B-8907-4A9B-B539-C78577AC6BB6}" name="Unità locale">
      <calculatedColumnFormula>questionario!$P$29</calculatedColumnFormula>
    </tableColumn>
    <tableColumn id="14" xr3:uid="{2B9456B8-D2BE-4841-AD97-F8D9F9D7EFF4}" name="Provincia della: Sede principale">
      <calculatedColumnFormula>questionario!$O$27</calculatedColumnFormula>
    </tableColumn>
    <tableColumn id="15" xr3:uid="{1B5F62E5-09AC-433B-8E67-A03881DFDDEE}" name="Unità locale2">
      <calculatedColumnFormula>questionario!$O$29</calculatedColumnFormula>
    </tableColumn>
    <tableColumn id="16" xr3:uid="{C8FDBF09-B7B4-466F-9272-7BE9B025C361}" name="Indeterminato full-time: 2024_x000a_Maschi" dataDxfId="245">
      <calculatedColumnFormula>questionario!D38</calculatedColumnFormula>
    </tableColumn>
    <tableColumn id="17" xr3:uid="{BFD2D472-6B9E-4A48-BCD9-DCFC4EE1C52A}" name="2024_x000a_Femmine" dataDxfId="244">
      <calculatedColumnFormula>questionario!F38</calculatedColumnFormula>
    </tableColumn>
    <tableColumn id="18" xr3:uid="{79E0E38C-F131-4DAB-9D31-C2943B5A4906}" name="2025_x000a_Maschi" dataDxfId="243">
      <calculatedColumnFormula>questionario!H38</calculatedColumnFormula>
    </tableColumn>
    <tableColumn id="19" xr3:uid="{8146CF6A-7792-4E4A-94CB-ABCF0AD64EB1}" name="2025_x000a_Femmine" dataDxfId="242">
      <calculatedColumnFormula>questionario!J38</calculatedColumnFormula>
    </tableColumn>
    <tableColumn id="20" xr3:uid="{6217A381-C708-4214-A283-5EE51F47D8A5}" name="Indeterminato part-time: 2024_x000a_Maschi" dataDxfId="241">
      <calculatedColumnFormula>questionario!D39</calculatedColumnFormula>
    </tableColumn>
    <tableColumn id="21" xr3:uid="{A5A2A9C5-53D3-4E3C-B596-88B1D4A77A26}" name="2024_x000a_Femmine3" dataDxfId="240">
      <calculatedColumnFormula>questionario!F39</calculatedColumnFormula>
    </tableColumn>
    <tableColumn id="22" xr3:uid="{8B90771F-94CF-4250-9FD4-E0D8BF041313}" name="2025_x000a_Maschi4" dataDxfId="239">
      <calculatedColumnFormula>questionario!H39</calculatedColumnFormula>
    </tableColumn>
    <tableColumn id="23" xr3:uid="{F89A2AAA-D966-4F02-B597-E98508504260}" name="2025_x000a_Femmine5" dataDxfId="238">
      <calculatedColumnFormula>questionario!J39</calculatedColumnFormula>
    </tableColumn>
    <tableColumn id="24" xr3:uid="{F5063B81-5A58-4C43-A1E0-C3E829BE4052}" name="TOTALE INDETERMINATO 2024_x000a_Maschi" dataDxfId="237">
      <calculatedColumnFormula>questionario!D40</calculatedColumnFormula>
    </tableColumn>
    <tableColumn id="25" xr3:uid="{E38B50AA-68F7-469A-9D77-E9465C76734E}" name="2024_x000a_Femmine6" dataDxfId="236">
      <calculatedColumnFormula>questionario!F40</calculatedColumnFormula>
    </tableColumn>
    <tableColumn id="26" xr3:uid="{30BE4848-44A5-4C72-8AB0-FA5ECD3195DF}" name="2025_x000a_Maschi7" dataDxfId="235">
      <calculatedColumnFormula>questionario!H40</calculatedColumnFormula>
    </tableColumn>
    <tableColumn id="27" xr3:uid="{8AC561E8-BB94-45FE-9770-1B2333635097}" name="2025_x000a_Femmine8" dataDxfId="234">
      <calculatedColumnFormula>questionario!J40</calculatedColumnFormula>
    </tableColumn>
    <tableColumn id="28" xr3:uid="{B05A63B7-64DF-475B-9056-2A8CDFEB68FB}" name="Determinato full-time: 2024_x000a_Maschi" dataDxfId="233">
      <calculatedColumnFormula>questionario!D41</calculatedColumnFormula>
    </tableColumn>
    <tableColumn id="29" xr3:uid="{D17D32B2-74F6-4E8E-A107-4928587B6661}" name="2024_x000a_Femmine9" dataDxfId="232">
      <calculatedColumnFormula>questionario!F41</calculatedColumnFormula>
    </tableColumn>
    <tableColumn id="30" xr3:uid="{0066D6D9-1EF4-432F-B92E-B9883E4FEB3F}" name="2025_x000a_Maschi10" dataDxfId="231">
      <calculatedColumnFormula>questionario!H41</calculatedColumnFormula>
    </tableColumn>
    <tableColumn id="31" xr3:uid="{C5D9E640-41B7-493E-B9E0-A29A1C1CD342}" name="2025_x000a_Femmine11" dataDxfId="230">
      <calculatedColumnFormula>questionario!J41</calculatedColumnFormula>
    </tableColumn>
    <tableColumn id="32" xr3:uid="{F7A7C19C-ACF1-43F4-8F9F-CC5EE8D70624}" name="Determinato part-time: 2024_x000a_Maschi" dataDxfId="229">
      <calculatedColumnFormula>questionario!D42</calculatedColumnFormula>
    </tableColumn>
    <tableColumn id="33" xr3:uid="{FC44580B-EE1A-4FFE-A875-813BA6760C92}" name="2024_x000a_Femmine12" dataDxfId="228">
      <calculatedColumnFormula>questionario!F42</calculatedColumnFormula>
    </tableColumn>
    <tableColumn id="34" xr3:uid="{D793C3C9-C7FC-457A-9D3C-821B3CA3BBFE}" name="2025_x000a_Maschi13" dataDxfId="227">
      <calculatedColumnFormula>questionario!H42</calculatedColumnFormula>
    </tableColumn>
    <tableColumn id="35" xr3:uid="{19AE4A39-1A0B-4AE4-AA9F-53BAFA458A4E}" name="2025_x000a_Femmine14" dataDxfId="226">
      <calculatedColumnFormula>questionario!J42</calculatedColumnFormula>
    </tableColumn>
    <tableColumn id="36" xr3:uid="{27E1E33C-F342-48B2-843C-7ED5B8FA7B63}" name="Apprendistato 2024_x000a_Maschi" dataDxfId="225">
      <calculatedColumnFormula>questionario!D43</calculatedColumnFormula>
    </tableColumn>
    <tableColumn id="37" xr3:uid="{0072FA80-76CD-4F23-8FC8-628B6CDD65F7}" name="2024_x000a_Femmine15" dataDxfId="224">
      <calculatedColumnFormula>questionario!F43</calculatedColumnFormula>
    </tableColumn>
    <tableColumn id="38" xr3:uid="{26C398A5-C407-4251-A96D-ECA345C4015A}" name="2025_x000a_Maschi16" dataDxfId="223">
      <calculatedColumnFormula>questionario!H43</calculatedColumnFormula>
    </tableColumn>
    <tableColumn id="39" xr3:uid="{7846B572-D2B8-4D8F-AAE7-6675A8ADD7CC}" name="2025_x000a_Femmine17" dataDxfId="222">
      <calculatedColumnFormula>questionario!J43</calculatedColumnFormula>
    </tableColumn>
    <tableColumn id="40" xr3:uid="{FF18B65C-998A-433B-99D3-167A3A832E75}" name="TOTALE 2024_x000a_Maschi" dataDxfId="221">
      <calculatedColumnFormula>questionario!D44</calculatedColumnFormula>
    </tableColumn>
    <tableColumn id="41" xr3:uid="{3851F0D8-3C9F-4F60-9A3B-771B22ABDD46}" name="2024_x000a_Femmine18" dataDxfId="220">
      <calculatedColumnFormula>questionario!F44</calculatedColumnFormula>
    </tableColumn>
    <tableColumn id="42" xr3:uid="{77BDF0BC-A0A3-4C2B-B2C5-93A38757333B}" name="2025_x000a_Maschi19" dataDxfId="219">
      <calculatedColumnFormula>questionario!H44</calculatedColumnFormula>
    </tableColumn>
    <tableColumn id="43" xr3:uid="{9B4590C2-D7A6-4195-AB19-DCE6A177BB32}" name="2025_x000a_Femmine20" dataDxfId="218">
      <calculatedColumnFormula>questionario!J44</calculatedColumnFormula>
    </tableColumn>
    <tableColumn id="44" xr3:uid="{DE1D93FF-F46A-4737-864B-AF9CD921FA9C}" name="Indeterminato - Dirigenti: 2024_x000a_Maschi" dataDxfId="217">
      <calculatedColumnFormula>questionario!D52</calculatedColumnFormula>
    </tableColumn>
    <tableColumn id="45" xr3:uid="{EFC5D103-E1C9-4A23-B9E9-E54088B878B1}" name="2024 M _x000a_di cui_x000a_part-time" dataDxfId="216">
      <calculatedColumnFormula>questionario!E52</calculatedColumnFormula>
    </tableColumn>
    <tableColumn id="46" xr3:uid="{236A1441-1E02-40AF-BD16-400889D870F8}" name="2024_x000a_Femmine21" dataDxfId="215">
      <calculatedColumnFormula>questionario!F52</calculatedColumnFormula>
    </tableColumn>
    <tableColumn id="47" xr3:uid="{AD77C497-5B0F-4071-8A72-C1C7AF150E71}" name="2024 F _x000a_di cui_x000a_part-time" dataDxfId="214">
      <calculatedColumnFormula>questionario!G52</calculatedColumnFormula>
    </tableColumn>
    <tableColumn id="48" xr3:uid="{B9A9C963-EEA6-473E-8573-2F97EFB54105}" name="2025_x000a_Maschi22" dataDxfId="213">
      <calculatedColumnFormula>questionario!H52</calculatedColumnFormula>
    </tableColumn>
    <tableColumn id="49" xr3:uid="{57147FF6-8B92-4F6C-85C6-DA18B9FF5F58}" name="2025 M _x000a_di cui_x000a_part-time" dataDxfId="212">
      <calculatedColumnFormula>questionario!I52</calculatedColumnFormula>
    </tableColumn>
    <tableColumn id="50" xr3:uid="{21446836-6EFD-41F9-A245-53F927022CE1}" name="2025_x000a_Femmine23" dataDxfId="211">
      <calculatedColumnFormula>questionario!J52</calculatedColumnFormula>
    </tableColumn>
    <tableColumn id="51" xr3:uid="{E6656E4D-9EDF-4B82-9311-6F4A2ABE0246}" name="2025 F _x000a_di cui_x000a_part-time" dataDxfId="210">
      <calculatedColumnFormula>questionario!K52</calculatedColumnFormula>
    </tableColumn>
    <tableColumn id="52" xr3:uid="{5ABD3199-FA95-4816-9873-418AF8C732A2}" name="Indeterminato - Quadri: 2024_x000a_Maschi" dataDxfId="209">
      <calculatedColumnFormula>questionario!D53</calculatedColumnFormula>
    </tableColumn>
    <tableColumn id="53" xr3:uid="{65988189-4B48-46E7-9922-0A272CE8B7C5}" name="2024 M _x000a_di cui_x000a_part-time24" dataDxfId="208">
      <calculatedColumnFormula>questionario!E53</calculatedColumnFormula>
    </tableColumn>
    <tableColumn id="54" xr3:uid="{C2AA6B62-1977-4D71-8834-64A9388C3C25}" name="2024_x000a_Femmine25" dataDxfId="207">
      <calculatedColumnFormula>questionario!F53</calculatedColumnFormula>
    </tableColumn>
    <tableColumn id="55" xr3:uid="{D1636E5B-C435-411E-B6EB-0632A5EF5A6F}" name="2024 F _x000a_di cui_x000a_part-time26" dataDxfId="206">
      <calculatedColumnFormula>questionario!G53</calculatedColumnFormula>
    </tableColumn>
    <tableColumn id="56" xr3:uid="{2BAD4C5A-76D9-4761-9F73-9B8FA840D493}" name="2025_x000a_Maschi27" dataDxfId="205">
      <calculatedColumnFormula>questionario!H53</calculatedColumnFormula>
    </tableColumn>
    <tableColumn id="57" xr3:uid="{897BCA4D-56EA-4336-AD4E-B1E5F73ADCEB}" name="2025 M _x000a_di cui_x000a_part-time28" dataDxfId="204">
      <calculatedColumnFormula>questionario!I53</calculatedColumnFormula>
    </tableColumn>
    <tableColumn id="58" xr3:uid="{4B5F65D9-4EC3-4D44-BFEF-3502A8F64051}" name="2025_x000a_Femmine29" dataDxfId="203">
      <calculatedColumnFormula>questionario!J53</calculatedColumnFormula>
    </tableColumn>
    <tableColumn id="59" xr3:uid="{C595651D-877E-4B3F-AFDF-8ACAD02D2328}" name="2025 F _x000a_di cui_x000a_part-time30" dataDxfId="202">
      <calculatedColumnFormula>questionario!K53</calculatedColumnFormula>
    </tableColumn>
    <tableColumn id="60" xr3:uid="{028109FA-5055-4543-9D4E-8F4B62EE7C0F}" name="Indeterminato - Impiegati: 2024_x000a_Maschi" dataDxfId="201">
      <calculatedColumnFormula>questionario!D54</calculatedColumnFormula>
    </tableColumn>
    <tableColumn id="61" xr3:uid="{4D20E29E-EFE2-4F04-9324-B67552FF5FD5}" name="2024 M _x000a_di cui_x000a_part-time31" dataDxfId="200">
      <calculatedColumnFormula>questionario!E54</calculatedColumnFormula>
    </tableColumn>
    <tableColumn id="62" xr3:uid="{EECA3314-37E6-45F2-91D1-D663BEC07751}" name="2024_x000a_Femmine32" dataDxfId="199">
      <calculatedColumnFormula>questionario!F54</calculatedColumnFormula>
    </tableColumn>
    <tableColumn id="63" xr3:uid="{F6F26B6D-36C9-45A5-BF4E-CB0AFBCF6B6B}" name="2024 F _x000a_di cui_x000a_part-time33" dataDxfId="198">
      <calculatedColumnFormula>questionario!G54</calculatedColumnFormula>
    </tableColumn>
    <tableColumn id="64" xr3:uid="{D199C73C-099F-4F9C-999A-1FD6732206D3}" name="2025_x000a_Maschi34" dataDxfId="197">
      <calculatedColumnFormula>questionario!H54</calculatedColumnFormula>
    </tableColumn>
    <tableColumn id="65" xr3:uid="{F301D72C-DC7F-4ACF-94F0-96BD3A424DA9}" name="2025 M _x000a_di cui_x000a_part-time35" dataDxfId="196">
      <calculatedColumnFormula>questionario!I54</calculatedColumnFormula>
    </tableColumn>
    <tableColumn id="66" xr3:uid="{9E593509-251A-4649-AFE2-60476597EB18}" name="2025_x000a_Femmine36" dataDxfId="195">
      <calculatedColumnFormula>questionario!J54</calculatedColumnFormula>
    </tableColumn>
    <tableColumn id="67" xr3:uid="{40F1C436-5AA7-4D90-8982-1201B11494C6}" name="2025 F _x000a_di cui_x000a_part-time37" dataDxfId="194">
      <calculatedColumnFormula>questionario!K54</calculatedColumnFormula>
    </tableColumn>
    <tableColumn id="68" xr3:uid="{9690D2E3-6F92-4CDB-98FB-0292B7EB0ABA}" name="Indeterminato - Intermedi: 2024_x000a_Maschi" dataDxfId="193">
      <calculatedColumnFormula>questionario!D55</calculatedColumnFormula>
    </tableColumn>
    <tableColumn id="69" xr3:uid="{DBDE2EFC-386A-49F5-A76A-2B0B69E99E8F}" name="2024 M _x000a_di cui_x000a_part-time38" dataDxfId="192">
      <calculatedColumnFormula>questionario!E55</calculatedColumnFormula>
    </tableColumn>
    <tableColumn id="70" xr3:uid="{EC25372D-154D-4076-B70C-CA71B6CF0D86}" name="2024_x000a_Femmine39" dataDxfId="191">
      <calculatedColumnFormula>questionario!F55</calculatedColumnFormula>
    </tableColumn>
    <tableColumn id="71" xr3:uid="{B07DC5C0-84AE-4A4B-9DED-8DEB9F722422}" name="2024 F _x000a_di cui_x000a_part-time40" dataDxfId="190">
      <calculatedColumnFormula>questionario!G55</calculatedColumnFormula>
    </tableColumn>
    <tableColumn id="72" xr3:uid="{6FE494B1-0550-40D3-AC9B-59F7C45DB28A}" name="2025_x000a_Maschi41" dataDxfId="189">
      <calculatedColumnFormula>questionario!H55</calculatedColumnFormula>
    </tableColumn>
    <tableColumn id="73" xr3:uid="{E80302B0-D629-4B44-99DC-6669076370FD}" name="2025 M _x000a_di cui_x000a_part-time42" dataDxfId="188">
      <calculatedColumnFormula>questionario!I55</calculatedColumnFormula>
    </tableColumn>
    <tableColumn id="74" xr3:uid="{3EFB30C2-CD8B-4E05-8175-9CAB445B17D1}" name="2025_x000a_Femmine43" dataDxfId="187">
      <calculatedColumnFormula>questionario!J55</calculatedColumnFormula>
    </tableColumn>
    <tableColumn id="75" xr3:uid="{67866F3C-8DC6-4E56-8F62-02CBB91556E8}" name="2025 F _x000a_di cui_x000a_part-time44" dataDxfId="186">
      <calculatedColumnFormula>questionario!K55</calculatedColumnFormula>
    </tableColumn>
    <tableColumn id="76" xr3:uid="{6D50A83F-7EF9-435F-B414-813693BE0D27}" name="Indeterminato - Operai: 2024_x000a_Maschi" dataDxfId="185">
      <calculatedColumnFormula>questionario!D56</calculatedColumnFormula>
    </tableColumn>
    <tableColumn id="77" xr3:uid="{444220C3-72DE-467A-80D3-66AE4D43231D}" name="2024 M _x000a_di cui_x000a_part-time45" dataDxfId="184">
      <calculatedColumnFormula>questionario!E56</calculatedColumnFormula>
    </tableColumn>
    <tableColumn id="78" xr3:uid="{85F17504-5638-45AF-95F9-09D8808F008D}" name="2024_x000a_Femmine46" dataDxfId="183">
      <calculatedColumnFormula>questionario!F56</calculatedColumnFormula>
    </tableColumn>
    <tableColumn id="79" xr3:uid="{16457D3E-B7C5-4DFC-A75B-A3AE7C8D6867}" name="2024 F _x000a_di cui_x000a_part-time47" dataDxfId="182">
      <calculatedColumnFormula>questionario!G56</calculatedColumnFormula>
    </tableColumn>
    <tableColumn id="80" xr3:uid="{61BF6F7D-B47B-4256-8717-CD644899C41E}" name="2025_x000a_Maschi48" dataDxfId="181">
      <calculatedColumnFormula>questionario!H56</calculatedColumnFormula>
    </tableColumn>
    <tableColumn id="81" xr3:uid="{58EBEC08-10E4-4A5F-9858-B5E23E6F3EF5}" name="2025 M _x000a_di cui_x000a_part-time49" dataDxfId="180">
      <calculatedColumnFormula>questionario!I56</calculatedColumnFormula>
    </tableColumn>
    <tableColumn id="82" xr3:uid="{277CA9AA-E699-4C7C-A39F-DA88D640D00C}" name="2025_x000a_Femmine50" dataDxfId="179">
      <calculatedColumnFormula>questionario!J56</calculatedColumnFormula>
    </tableColumn>
    <tableColumn id="83" xr3:uid="{859BFA08-3DFC-4B41-B691-7E698CF5C10F}" name="2025 F _x000a_di cui_x000a_part-time51" dataDxfId="178">
      <calculatedColumnFormula>questionario!K56</calculatedColumnFormula>
    </tableColumn>
    <tableColumn id="84" xr3:uid="{F9625E07-AA74-49A1-8FE8-F489411D6E01}" name="Indeterminato - TOTALE: 2024_x000a_Maschi" dataDxfId="177">
      <calculatedColumnFormula>questionario!D57</calculatedColumnFormula>
    </tableColumn>
    <tableColumn id="85" xr3:uid="{8430564A-FDA8-47AB-818B-529E89858B42}" name="2024 M _x000a_di cui_x000a_part-time52" dataDxfId="176">
      <calculatedColumnFormula>questionario!E57</calculatedColumnFormula>
    </tableColumn>
    <tableColumn id="86" xr3:uid="{DEA85D0F-E367-4158-9CD7-5BC5776EF6B3}" name="2024_x000a_Femmine53" dataDxfId="175">
      <calculatedColumnFormula>questionario!F57</calculatedColumnFormula>
    </tableColumn>
    <tableColumn id="87" xr3:uid="{3661BBFB-B91F-4B4D-84DD-DEA0AB4A6B6E}" name="2024 F _x000a_di cui_x000a_part-time54" dataDxfId="174">
      <calculatedColumnFormula>questionario!G57</calculatedColumnFormula>
    </tableColumn>
    <tableColumn id="88" xr3:uid="{3D5BE348-D2FC-4DD6-9483-35D1E46B9397}" name="2025_x000a_Maschi55" dataDxfId="173">
      <calculatedColumnFormula>questionario!H57</calculatedColumnFormula>
    </tableColumn>
    <tableColumn id="89" xr3:uid="{8117F37D-AED9-432C-B2E5-6FFE9E0C6FB6}" name="2025 M _x000a_di cui_x000a_part-time56" dataDxfId="172">
      <calculatedColumnFormula>questionario!I57</calculatedColumnFormula>
    </tableColumn>
    <tableColumn id="90" xr3:uid="{FF2E797B-59D0-48E2-A903-98BF641A9E01}" name="2025_x000a_Femmine57" dataDxfId="171">
      <calculatedColumnFormula>questionario!J57</calculatedColumnFormula>
    </tableColumn>
    <tableColumn id="91" xr3:uid="{9F735952-2A81-435B-9988-DC8CBF344243}" name="2025 F _x000a_di cui_x000a_part-time58" dataDxfId="170">
      <calculatedColumnFormula>questionario!K57</calculatedColumnFormula>
    </tableColumn>
    <tableColumn id="92" xr3:uid="{8A876034-4D6F-4161-AA69-B4DD56D0901C}" name="Domanda B.3 - turnover Assunti 2025" dataDxfId="169">
      <calculatedColumnFormula>questionario!$I$61</calculatedColumnFormula>
    </tableColumn>
    <tableColumn id="93" xr3:uid="{00CB177B-0D27-44FD-BF92-ABD02A3B1F30}" name="Cessati 2025" dataDxfId="168">
      <calculatedColumnFormula>questionario!$I$66</calculatedColumnFormula>
    </tableColumn>
    <tableColumn id="94" xr3:uid="{964615EB-753B-4C98-9469-16BA677C9EE8}" name="Cessati per dimissioni 2025" dataDxfId="167">
      <calculatedColumnFormula>questionario!$I$68</calculatedColumnFormula>
    </tableColumn>
    <tableColumn id="95" xr3:uid="{DFB20CE2-2980-4231-B04D-981F27BA7E75}" name="Cessati per uscita incentivata" dataDxfId="166">
      <calculatedColumnFormula>questionario!$I$69</calculatedColumnFormula>
    </tableColumn>
    <tableColumn id="96" xr3:uid="{2149A019-6159-4D3F-AC40-E70AB2500C20}" name="Tasso di turnover 2025">
      <calculatedColumnFormula>questionario!$I$71</calculatedColumnFormula>
    </tableColumn>
    <tableColumn id="97" xr3:uid="{B76ACD80-F8BA-4B89-857A-DA5FBED0A6CF}" name="B.4 N. lavoratori over-60" dataDxfId="165">
      <calculatedColumnFormula>questionario!$H$73</calculatedColumnFormula>
    </tableColumn>
    <tableColumn id="98" xr3:uid="{71E44449-0041-4DC0-8854-F7157CA382C1}" name="B.5 Azioni implementate Sostituzione dopo il pensionamento">
      <calculatedColumnFormula>questionario!$P$77</calculatedColumnFormula>
    </tableColumn>
    <tableColumn id="99" xr3:uid="{FBF15128-FB50-4E62-BCA7-BD4DA0C9A19D}" name="Proposte di trattenimento in azienda anche dopo il raggiungimento dell'età pensionabile ">
      <calculatedColumnFormula>questionario!$P$78</calculatedColumnFormula>
    </tableColumn>
    <tableColumn id="100" xr3:uid="{666033C6-F08D-485D-843B-667071241BA4}" name="Incentivi all’uscita anticipata / accompagnamento al pensionamento">
      <calculatedColumnFormula>questionario!$P$79</calculatedColumnFormula>
    </tableColumn>
    <tableColumn id="101" xr3:uid="{AFFEFC4D-C8B8-4F5A-ADC4-ACD193746851}" name="Coinvolgimento in programmi di mentoring / affiancamento di risorse più giovani">
      <calculatedColumnFormula>questionario!$P$80</calculatedColumnFormula>
    </tableColumn>
    <tableColumn id="102" xr3:uid="{DFA80F61-EDF1-4A1E-BE8E-F0D89482E4EF}" name="Cambio di attività o mansioni in funzione dell'età e delle competenze / Job rotation">
      <calculatedColumnFormula>questionario!$P$81</calculatedColumnFormula>
    </tableColumn>
    <tableColumn id="103" xr3:uid="{CD31C9BD-CBD6-4CA4-A8A3-41BC93F57A6B}" name="Percorsi di riqualificazione (upskilling/reskilling)">
      <calculatedColumnFormula>questionario!$P$82</calculatedColumnFormula>
    </tableColumn>
    <tableColumn id="104" xr3:uid="{906468EA-5B19-41E9-A113-DD6DAA1ACB9A}" name="Flessibilizzazione dell’orario di lavoro (part-time senior, phased retirement)">
      <calculatedColumnFormula>questionario!$P$83</calculatedColumnFormula>
    </tableColumn>
    <tableColumn id="105" xr3:uid="{50F903D4-DF59-48D2-A71F-0D09D1FEEA15}" name="Adattamenti ergonomici o organizzativi del posto di lavoro">
      <calculatedColumnFormula>questionario!$P$84</calculatedColumnFormula>
    </tableColumn>
    <tableColumn id="106" xr3:uid="{F88EC97B-9B3D-4688-9F37-19CCC35DCC88}" name="B.6 N. lavoratori under-30" dataDxfId="164">
      <calculatedColumnFormula>questionario!$H$86</calculatedColumnFormula>
    </tableColumn>
    <tableColumn id="107" xr3:uid="{50F83890-EAEC-496A-866E-70E449AFB397}" name="B.7 Azioni implementate Attrazione giovani Italia (trasferimento/alloggio)">
      <calculatedColumnFormula>questionario!$P$90</calculatedColumnFormula>
    </tableColumn>
    <tableColumn id="108" xr3:uid="{8669BB50-593E-49AE-859B-382B3A256AE5}" name="Attrazione giovani estero (relocation, visti/permessi)">
      <calculatedColumnFormula>questionario!$P$91</calculatedColumnFormula>
    </tableColumn>
    <tableColumn id="109" xr3:uid="{1BF2165B-7A7E-4F63-9F8C-7C628B837F1E}" name="Formazione iniziale e “onboarding” dedicato">
      <calculatedColumnFormula>questionario!$P$92</calculatedColumnFormula>
    </tableColumn>
    <tableColumn id="110" xr3:uid="{6D8514D5-D449-4BF9-9490-16A52DD9765F}" name="Mentoring / affiancamento intergenerazionale">
      <calculatedColumnFormula>questionario!$P$93</calculatedColumnFormula>
    </tableColumn>
    <tableColumn id="111" xr3:uid="{A5835B92-F1EE-4CE6-A018-284F2F7CD126}" name="Percorsi di crescita e carriera">
      <calculatedColumnFormula>questionario!$P$94</calculatedColumnFormula>
    </tableColumn>
    <tableColumn id="112" xr3:uid="{96BAF774-B53B-4C0D-AAFA-48CFAED25E10}" name="Retention (premi, programmi per giovani talenti)">
      <calculatedColumnFormula>questionario!$P$95</calculatedColumnFormula>
    </tableColumn>
    <tableColumn id="113" xr3:uid="{808A843D-1514-4F1A-9014-3C3D0A61A5C0}" name="Sistemi di welfare articolati (ad es. alloggio, auto, ecc.)">
      <calculatedColumnFormula>questionario!$P$96</calculatedColumnFormula>
    </tableColumn>
    <tableColumn id="114" xr3:uid="{B1589038-B09D-4226-89E4-CB17593A5D7B}" name="Lavoro agile / Smart working">
      <calculatedColumnFormula>questionario!$P$97</calculatedColumnFormula>
    </tableColumn>
    <tableColumn id="115" xr3:uid="{6CF42A83-4E63-447F-B34E-2DB7735A5D29}" name="Ferie (giorni medi pro-capite) Quadri/_x000a_Impiegati/Intermedi">
      <calculatedColumnFormula>questionario!$H$117</calculatedColumnFormula>
    </tableColumn>
    <tableColumn id="116" xr3:uid="{BAA3A958-B607-44B6-9CDF-3B486CF525A3}" name="Operai">
      <calculatedColumnFormula>questionario!$J$117</calculatedColumnFormula>
    </tableColumn>
    <tableColumn id="117" xr3:uid="{65EFF0E8-9E88-4581-84E3-D16066A06769}" name="Ore di lavoro (settimanali pro-capite) Quadri/_x000a_Impiegati/Intermedi">
      <calculatedColumnFormula>questionario!$H$119</calculatedColumnFormula>
    </tableColumn>
    <tableColumn id="118" xr3:uid="{A01971D8-7EFC-4C25-B953-1AA761DC3E1C}" name="Operai59">
      <calculatedColumnFormula>questionario!$J$119</calculatedColumnFormula>
    </tableColumn>
    <tableColumn id="119" xr3:uid="{70F14BF5-62F9-4FC6-AB00-70E53C774640}" name="Pause retribuite (minuti settimanali pro-capite) Quadri/_x000a_Impiegati/Intermedi">
      <calculatedColumnFormula>questionario!$H$121</calculatedColumnFormula>
    </tableColumn>
    <tableColumn id="120" xr3:uid="{B7E9D0B0-03F2-4E79-A478-56E3FA8D5740}" name="Operai60">
      <calculatedColumnFormula>questionario!$J$121</calculatedColumnFormula>
    </tableColumn>
    <tableColumn id="121" xr3:uid="{E252B63A-729C-4E6B-B107-0C29267FE443}" name="I dati_x000a_si riferiscono a:">
      <calculatedColumnFormula>questionario!$F$126</calculatedColumnFormula>
    </tableColumn>
    <tableColumn id="122" xr3:uid="{B84DFDA8-1FFF-44A3-A72B-FC305347B27C}" name=" Quadri (Indeterminato, numero medio) Maschi" dataDxfId="163">
      <calculatedColumnFormula>questionario!F$129</calculatedColumnFormula>
    </tableColumn>
    <tableColumn id="123" xr3:uid="{76C403C6-F7A2-4D63-865E-C175B98A610A}" name="Femmine" dataDxfId="162">
      <calculatedColumnFormula>questionario!G$129</calculatedColumnFormula>
    </tableColumn>
    <tableColumn id="124" xr3:uid="{8979F965-7B2F-4026-BC0F-22D3FE5C02C0}" name="Impiegati/Intermedi:_x000a_(Indeterminato, numero medio) Maschi" dataDxfId="161">
      <calculatedColumnFormula>questionario!H$129</calculatedColumnFormula>
    </tableColumn>
    <tableColumn id="125" xr3:uid="{0146C094-AAF6-4935-B645-F0C0C1AEBD56}" name="Femmine61" dataDxfId="160">
      <calculatedColumnFormula>questionario!I$129</calculatedColumnFormula>
    </tableColumn>
    <tableColumn id="126" xr3:uid="{4244E37E-B7CF-4D91-9612-7F81C452847A}" name="Operai:_x000a_(Indeterminato, numero medio) Maschi" dataDxfId="159">
      <calculatedColumnFormula>questionario!J$129</calculatedColumnFormula>
    </tableColumn>
    <tableColumn id="127" xr3:uid="{83ED3E69-B6E4-4AA8-96DE-6EC6C55B8B1E}" name="Femmine62" dataDxfId="158">
      <calculatedColumnFormula>questionario!K$129</calculatedColumnFormula>
    </tableColumn>
    <tableColumn id="128" xr3:uid="{DBA810B2-C10E-42DC-9AEE-32A9FA31AD80}" name="Infortuni per lavoro e malattie professionali Quadri_x000a_Maschi">
      <calculatedColumnFormula>questionario!F130</calculatedColumnFormula>
    </tableColumn>
    <tableColumn id="129" xr3:uid="{79393E66-0355-4379-8243-72BCE9B73940}" name="Quadri_x000a_Femmine">
      <calculatedColumnFormula>questionario!G130</calculatedColumnFormula>
    </tableColumn>
    <tableColumn id="130" xr3:uid="{8DE61EAD-F1BD-47D5-973F-06E78B44D8B1}" name="Impiegati/Intermedi_x000a_Maschi">
      <calculatedColumnFormula>questionario!H130</calculatedColumnFormula>
    </tableColumn>
    <tableColumn id="131" xr3:uid="{AAC6B768-95FD-43A0-813B-BA321E3B1CAC}" name="Impiegati/Intermedi_x000a_Femmine">
      <calculatedColumnFormula>questionario!I130</calculatedColumnFormula>
    </tableColumn>
    <tableColumn id="132" xr3:uid="{84F0425B-50B0-4422-8634-412DF9A3708F}" name="Operai_x000a_Maschi">
      <calculatedColumnFormula>questionario!J130</calculatedColumnFormula>
    </tableColumn>
    <tableColumn id="133" xr3:uid="{CF7D7A03-02FC-4245-80F0-77ABEFD7EF71}" name="Operai_x000a_Femmine">
      <calculatedColumnFormula>questionario!K130</calculatedColumnFormula>
    </tableColumn>
    <tableColumn id="134" xr3:uid="{2E80951A-EF36-4177-9E65-F441C54A093B}" name="Malattie non professionali  Quadri_x000a_Maschi">
      <calculatedColumnFormula>questionario!F131</calculatedColumnFormula>
    </tableColumn>
    <tableColumn id="135" xr3:uid="{830AF0B9-7C17-496E-96D7-EF8D72C72124}" name="Quadri_x000a_Femmine63">
      <calculatedColumnFormula>questionario!G131</calculatedColumnFormula>
    </tableColumn>
    <tableColumn id="136" xr3:uid="{D3AD668C-ACB2-4C8D-B5A4-D7D52A27D151}" name="Impiegati/Intermedi_x000a_Maschi64">
      <calculatedColumnFormula>questionario!H131</calculatedColumnFormula>
    </tableColumn>
    <tableColumn id="137" xr3:uid="{FE76DAF3-6A60-4794-86F1-AE85462ABF70}" name="Impiegati/Intermedi_x000a_Femmine65">
      <calculatedColumnFormula>questionario!I131</calculatedColumnFormula>
    </tableColumn>
    <tableColumn id="138" xr3:uid="{D6320154-9ACF-4443-AC72-85B12B2A5382}" name="Operai_x000a_Maschi66">
      <calculatedColumnFormula>questionario!J131</calculatedColumnFormula>
    </tableColumn>
    <tableColumn id="139" xr3:uid="{2A1C9916-ED8C-42EE-888D-37654CD6BF1F}" name="Operai_x000a_Femmine67">
      <calculatedColumnFormula>questionario!K131</calculatedColumnFormula>
    </tableColumn>
    <tableColumn id="140" xr3:uid="{12D1CA79-62D9-4524-84DC-10817AEC8C38}" name="di cui: per carenza Quadri_x000a_Maschi">
      <calculatedColumnFormula>questionario!F132</calculatedColumnFormula>
    </tableColumn>
    <tableColumn id="141" xr3:uid="{D19E3003-11DC-4104-87B0-5CAC1C2500F4}" name="Quadri_x000a_Femmine68">
      <calculatedColumnFormula>questionario!G132</calculatedColumnFormula>
    </tableColumn>
    <tableColumn id="142" xr3:uid="{8BF04CC8-76FB-42FF-AF85-E4C835C63061}" name="Impiegati/Intermedi_x000a_Maschi69">
      <calculatedColumnFormula>questionario!H132</calculatedColumnFormula>
    </tableColumn>
    <tableColumn id="143" xr3:uid="{681DC46C-DB04-4CD3-A921-1358E2C38BCC}" name="Impiegati/Intermedi_x000a_Femmine70">
      <calculatedColumnFormula>questionario!I132</calculatedColumnFormula>
    </tableColumn>
    <tableColumn id="144" xr3:uid="{955ED341-E904-4C9A-B31F-C5FF89EB03F9}" name="Operai_x000a_Maschi71">
      <calculatedColumnFormula>questionario!J132</calculatedColumnFormula>
    </tableColumn>
    <tableColumn id="145" xr3:uid="{6AD2161D-A7F4-407F-93DE-194643E4EA92}" name="Operai_x000a_Femmine72">
      <calculatedColumnFormula>questionario!K132</calculatedColumnFormula>
    </tableColumn>
    <tableColumn id="146" xr3:uid="{96614735-55DA-44CB-98EE-9B65635EF6DF}" name="Congedi retribuiti Quadri_x000a_Maschi">
      <calculatedColumnFormula>questionario!F134</calculatedColumnFormula>
    </tableColumn>
    <tableColumn id="147" xr3:uid="{EE8A2E4A-0F66-4EE4-B4ED-CAB272767787}" name="Quadri_x000a_Femmine73">
      <calculatedColumnFormula>questionario!G134</calculatedColumnFormula>
    </tableColumn>
    <tableColumn id="148" xr3:uid="{F8495DCB-C95F-4BF0-BB98-A457132EE573}" name="Impiegati/Intermedi_x000a_Maschi74">
      <calculatedColumnFormula>questionario!H134</calculatedColumnFormula>
    </tableColumn>
    <tableColumn id="149" xr3:uid="{8471581D-0FD2-4FF6-B2A6-1A3D9A8F5938}" name="Impiegati/Intermedi_x000a_Femmine75">
      <calculatedColumnFormula>questionario!I134</calculatedColumnFormula>
    </tableColumn>
    <tableColumn id="150" xr3:uid="{E8C15459-A2A0-45FC-9D05-4DAD155025D3}" name="Operai_x000a_Maschi76">
      <calculatedColumnFormula>questionario!J134</calculatedColumnFormula>
    </tableColumn>
    <tableColumn id="151" xr3:uid="{1E4C8AF1-5EF2-4C79-98C4-B11223DC90A7}" name="Operai_x000a_Femmine77">
      <calculatedColumnFormula>questionario!K134</calculatedColumnFormula>
    </tableColumn>
    <tableColumn id="152" xr3:uid="{4966B2EA-8032-4607-8DF2-33DC3B10E67F}" name="Permessi 104 Quadri_x000a_Maschi">
      <calculatedColumnFormula>questionario!F135</calculatedColumnFormula>
    </tableColumn>
    <tableColumn id="153" xr3:uid="{6E82460A-8F45-4E9B-874E-C172E94F78C5}" name="Quadri_x000a_Femmine78">
      <calculatedColumnFormula>questionario!G135</calculatedColumnFormula>
    </tableColumn>
    <tableColumn id="154" xr3:uid="{ADBDEF04-584E-4E19-B6B6-A185E368A36D}" name="Impiegati/Intermedi_x000a_Maschi79">
      <calculatedColumnFormula>questionario!H135</calculatedColumnFormula>
    </tableColumn>
    <tableColumn id="155" xr3:uid="{7604D98E-D2DC-4E08-8216-37067398638C}" name="Impiegati/Intermedi_x000a_Femmine80">
      <calculatedColumnFormula>questionario!I135</calculatedColumnFormula>
    </tableColumn>
    <tableColumn id="156" xr3:uid="{0C78C516-A2E8-4A18-A890-972D63CA4B3C}" name="Operai_x000a_Maschi81">
      <calculatedColumnFormula>questionario!J135</calculatedColumnFormula>
    </tableColumn>
    <tableColumn id="157" xr3:uid="{C0CC0A2F-DF44-4859-B42A-3F20CAA7409F}" name="Operai_x000a_Femmine82">
      <calculatedColumnFormula>questionario!K135</calculatedColumnFormula>
    </tableColumn>
    <tableColumn id="158" xr3:uid="{4039DFAF-9EE6-442D-B197-67C032A2F2D7}" name="Altri permessi retribuiti Quadri_x000a_Maschi">
      <calculatedColumnFormula>questionario!F137</calculatedColumnFormula>
    </tableColumn>
    <tableColumn id="159" xr3:uid="{CF7C23D6-DE0C-4840-A564-E590A57C6CA4}" name="Quadri_x000a_Femmine83">
      <calculatedColumnFormula>questionario!G137</calculatedColumnFormula>
    </tableColumn>
    <tableColumn id="160" xr3:uid="{7C51A44F-D9FF-4A3D-8C34-A314BC4BE078}" name="Impiegati/Intermedi_x000a_Maschi84">
      <calculatedColumnFormula>questionario!H137</calculatedColumnFormula>
    </tableColumn>
    <tableColumn id="161" xr3:uid="{BF501B1E-58EE-490E-8803-37A1343097E7}" name="Impiegati/Intermedi_x000a_Femmine85">
      <calculatedColumnFormula>questionario!I137</calculatedColumnFormula>
    </tableColumn>
    <tableColumn id="162" xr3:uid="{F9C6184A-603E-4C78-A789-81CCFC20D417}" name="Operai_x000a_Maschi86">
      <calculatedColumnFormula>questionario!J137</calculatedColumnFormula>
    </tableColumn>
    <tableColumn id="163" xr3:uid="{13C76589-2399-4609-BE33-F7B5F9EA5DC4}" name="Operai_x000a_Femmine87">
      <calculatedColumnFormula>questionario!K137</calculatedColumnFormula>
    </tableColumn>
    <tableColumn id="164" xr3:uid="{CEDFE1FC-2EBC-4C5E-B9F2-59C3DCED4C95}" name="Altre assenze non retribuite Quadri_x000a_Maschi">
      <calculatedColumnFormula>questionario!F138</calculatedColumnFormula>
    </tableColumn>
    <tableColumn id="165" xr3:uid="{B6B32C53-F5A0-425C-97A0-67731A828EBB}" name="Quadri_x000a_Femmine88">
      <calculatedColumnFormula>questionario!G138</calculatedColumnFormula>
    </tableColumn>
    <tableColumn id="166" xr3:uid="{6D32E7BD-E107-4192-802F-A6D7094878B7}" name="Impiegati/Intermedi_x000a_Maschi89">
      <calculatedColumnFormula>questionario!H138</calculatedColumnFormula>
    </tableColumn>
    <tableColumn id="167" xr3:uid="{F9D86729-1AF6-4EBD-8B1E-3CC15E8DC8B4}" name="Impiegati/Intermedi_x000a_Femmine90">
      <calculatedColumnFormula>questionario!I138</calculatedColumnFormula>
    </tableColumn>
    <tableColumn id="168" xr3:uid="{0257FEE7-1732-458E-935E-84DCBDD26245}" name="Operai_x000a_Maschi91">
      <calculatedColumnFormula>questionario!J138</calculatedColumnFormula>
    </tableColumn>
    <tableColumn id="169" xr3:uid="{C5C72408-CA27-476D-AC5A-9582786819C6}" name="Operai_x000a_Femmine92">
      <calculatedColumnFormula>questionario!K138</calculatedColumnFormula>
    </tableColumn>
    <tableColumn id="170" xr3:uid="{A227AB7D-F42B-4F6C-8C00-AE3C28734906}" name="Assenze per sciopero Quadri_x000a_Maschi">
      <calculatedColumnFormula>questionario!F139</calculatedColumnFormula>
    </tableColumn>
    <tableColumn id="171" xr3:uid="{14992AB7-0284-47C1-B0DF-3F4FE9DB2628}" name="Quadri_x000a_Femmine93">
      <calculatedColumnFormula>questionario!G139</calculatedColumnFormula>
    </tableColumn>
    <tableColumn id="172" xr3:uid="{9769862B-F72E-4BE9-B941-EF38F0C7A350}" name="Impiegati/Intermedi_x000a_Maschi94">
      <calculatedColumnFormula>questionario!H139</calculatedColumnFormula>
    </tableColumn>
    <tableColumn id="173" xr3:uid="{58EB6649-5AB1-4AA5-875C-0DEBF9AFF41C}" name="Impiegati/Intermedi_x000a_Femmine95">
      <calculatedColumnFormula>questionario!I139</calculatedColumnFormula>
    </tableColumn>
    <tableColumn id="174" xr3:uid="{983BD53F-AE2A-4FEF-AEF2-4AA497D0C136}" name="Operai_x000a_Maschi96">
      <calculatedColumnFormula>questionario!J139</calculatedColumnFormula>
    </tableColumn>
    <tableColumn id="175" xr3:uid="{DDF5A6AE-72EB-4EB3-B382-841AC31CDEC8}" name="Operai_x000a_Femmine97">
      <calculatedColumnFormula>questionario!K139</calculatedColumnFormula>
    </tableColumn>
    <tableColumn id="176" xr3:uid="{CE58639D-4280-4A22-9EAE-ABA349E2897D}" name="CIG + FIS Quadri_x000a_Maschi">
      <calculatedColumnFormula>questionario!F142</calculatedColumnFormula>
    </tableColumn>
    <tableColumn id="177" xr3:uid="{B0DCE9D6-DC0B-459E-8C9D-69CFB521CBFC}" name="Quadri_x000a_Femmine98">
      <calculatedColumnFormula>questionario!G142</calculatedColumnFormula>
    </tableColumn>
    <tableColumn id="178" xr3:uid="{C415CA43-C830-4471-BBB6-24AECF9B4302}" name="Impiegati/Intermedi_x000a_Maschi99">
      <calculatedColumnFormula>questionario!H142</calculatedColumnFormula>
    </tableColumn>
    <tableColumn id="179" xr3:uid="{9EB71D36-ED3E-4CB8-AF73-9644DB44FAF4}" name="Impiegati/Intermedi_x000a_Femmine100">
      <calculatedColumnFormula>questionario!I142</calculatedColumnFormula>
    </tableColumn>
    <tableColumn id="180" xr3:uid="{1275CB4D-FE84-4B6A-B8F5-D909AC826216}" name="Operai_x000a_Maschi101">
      <calculatedColumnFormula>questionario!J142</calculatedColumnFormula>
    </tableColumn>
    <tableColumn id="181" xr3:uid="{6606DF3D-AD89-42B1-AA34-1C3DB8F128AC}" name="Operai_x000a_Femmine102">
      <calculatedColumnFormula>questionario!K142</calculatedColumnFormula>
    </tableColumn>
    <tableColumn id="182" xr3:uid="{F0FADC72-8654-438D-BE13-C4820463338C}" name="ORE DI LAVORO STRAORDINARIO Impiegati/Intermedi_x000a_Maschi">
      <calculatedColumnFormula>questionario!H144</calculatedColumnFormula>
    </tableColumn>
    <tableColumn id="183" xr3:uid="{7CF77583-FD88-409C-BD5B-DD5EA2CEEE69}" name="Impiegati/Intermedi_x000a_Femmine103">
      <calculatedColumnFormula>questionario!I144</calculatedColumnFormula>
    </tableColumn>
    <tableColumn id="184" xr3:uid="{5CDAA822-E0FB-4E50-9D6A-A8E57464F7F8}" name="Operai_x000a_Maschi104">
      <calculatedColumnFormula>questionario!J144</calculatedColumnFormula>
    </tableColumn>
    <tableColumn id="185" xr3:uid="{43DF0301-BF0E-4808-BEAE-7C820777CCCA}" name="Operai_x000a_Femmine105">
      <calculatedColumnFormula>questionario!K144</calculatedColumnFormula>
    </tableColumn>
    <tableColumn id="186" xr3:uid="{10082DB2-35B7-4840-9E93-B5EB707D42AC}" name="D.1 Lavoro agile nel 2025 No">
      <calculatedColumnFormula>questionario!$P$161</calculatedColumnFormula>
    </tableColumn>
    <tableColumn id="187" xr3:uid="{8B962482-DE48-47B6-B028-FD52BC496A45}" name="Sì106">
      <calculatedColumnFormula>questionario!$P$162</calculatedColumnFormula>
    </tableColumn>
    <tableColumn id="188" xr3:uid="{23CE6935-72CA-499E-B1D8-CE38B7002D3D}" name="D.3 Numero dipendenti coinvolti Fino a 1 giorno alla settimana (o fino a 4 giorni al mese)">
      <calculatedColumnFormula>questionario!$F$165</calculatedColumnFormula>
    </tableColumn>
    <tableColumn id="189" xr3:uid="{8A8C55CC-1DD3-4432-95EB-A164C8C46EC0}" name="Fino a 2 giorni alla settimana (o fino a 8 giorni al mese)">
      <calculatedColumnFormula>questionario!$F$166</calculatedColumnFormula>
    </tableColumn>
    <tableColumn id="190" xr3:uid="{AFA93E78-BBB7-4779-A456-CD484231B6E1}" name="3 o più giorni alla settimana (12 o più giorni al mese)">
      <calculatedColumnFormula>questionario!$F$167</calculatedColumnFormula>
    </tableColumn>
    <tableColumn id="191" xr3:uid="{D113DECC-08CD-45D3-979F-123672FF4F7E}" name="TOTALE dipendenti coinvolti">
      <calculatedColumnFormula>questionario!$F$168</calculatedColumnFormula>
    </tableColumn>
    <tableColumn id="192" xr3:uid="{567AB501-67D8-44C5-B3B1-EEA87F0600D6}" name="sul totale di">
      <calculatedColumnFormula>questionario!$H$168</calculatedColumnFormula>
    </tableColumn>
    <tableColumn id="193" xr3:uid="{53CEE5A1-476D-4627-80E5-58955F73D28A}" name="E.1 Difficoltà reperimento No ricerche">
      <calculatedColumnFormula>questionario!$P$186</calculatedColumnFormula>
    </tableColumn>
    <tableColumn id="194" xr3:uid="{C8B350B4-A962-4DBB-AF0F-2648558DDC27}" name="No">
      <calculatedColumnFormula>questionario!$P$187</calculatedColumnFormula>
    </tableColumn>
    <tableColumn id="195" xr3:uid="{EDB75F93-55C7-48BA-84FB-9EBDCB128C39}" name="Sì, per competenze trasversali (cd. soft skills)">
      <calculatedColumnFormula>questionario!$P$188</calculatedColumnFormula>
    </tableColumn>
    <tableColumn id="196" xr3:uid="{B7247D49-085E-4D24-B7B6-FEDB12E7A94E}" name="Sì, per competenze manageriali">
      <calculatedColumnFormula>questionario!$P$189</calculatedColumnFormula>
    </tableColumn>
    <tableColumn id="197" xr3:uid="{F41FA4DA-D6B6-42B5-A36D-F94FA2372350}" name="Sì, per competenze tecniche">
      <calculatedColumnFormula>questionario!$P$190</calculatedColumnFormula>
    </tableColumn>
    <tableColumn id="198" xr3:uid="{16A95465-2C36-4F46-87D9-1DFE606EE5BA}" name="Sì, per competenze digitali">
      <calculatedColumnFormula>questionario!$P$191</calculatedColumnFormula>
    </tableColumn>
    <tableColumn id="199" xr3:uid="{F0DDC813-A2F6-4CB2-BD97-80B025E175AA}" name="Sì, per mansioni manuali (es. operai, turnisti)">
      <calculatedColumnFormula>questionario!$P$192</calculatedColumnFormula>
    </tableColumn>
    <tableColumn id="200" xr3:uid="{5508C3B6-E154-4E16-B9CE-DCF7860F827E}" name="E.2 Azioni intraprese Nessuna">
      <calculatedColumnFormula>questionario!$P$195</calculatedColumnFormula>
    </tableColumn>
    <tableColumn id="201" xr3:uid="{DA6527EC-53EF-4590-B2E2-CFF1BAF8C942}" name="Formazione al personale oltre obbligatoria">
      <calculatedColumnFormula>questionario!$P$196</calculatedColumnFormula>
    </tableColumn>
    <tableColumn id="202" xr3:uid="{57E64A4F-320D-446C-BF42-AFEB05271565}" name="Ricorso a servizi esterni">
      <calculatedColumnFormula>questionario!$P$197</calculatedColumnFormula>
    </tableColumn>
    <tableColumn id="203" xr3:uid="{BA7D24D9-BC54-410F-8733-853C98C9DA0A}" name="Allargamento bacino di ricerca">
      <calculatedColumnFormula>questionario!$P$198</calculatedColumnFormula>
    </tableColumn>
    <tableColumn id="204" xr3:uid="{5B040946-6A47-4285-A30C-C6A05311B8BE}" name="Inserimento personale da altri Paesi">
      <calculatedColumnFormula>questionario!$P$199</calculatedColumnFormula>
    </tableColumn>
    <tableColumn id="205" xr3:uid="{80F8D5FB-3FC5-4E08-90FB-3B6B0D47B2CA}" name="Trasferimento lavorazioni in altre stabilimenti">
      <calculatedColumnFormula>questionario!$P$200</calculatedColumnFormula>
    </tableColumn>
    <tableColumn id="206" xr3:uid="{E4C1797C-483D-4F0D-8B57-66C8727C1F3D}" name="Partecipazione a partenariati pubblico-privati ">
      <calculatedColumnFormula>questionario!$P$201</calculatedColumnFormula>
    </tableColumn>
    <tableColumn id="207" xr3:uid="{3B8467C9-1CD0-4B48-A442-62FF6F14BBBC}" name="Coinvolgimento in programmi educativi (ITS, PCTO, …)">
      <calculatedColumnFormula>questionario!$P$202</calculatedColumnFormula>
    </tableColumn>
    <tableColumn id="208" xr3:uid="{9DDECD13-C88B-4C61-87F5-D2FC93671CF5}" name="E.2-bis A che livello l'azienda è stata coinvolta in programmi educativi? Scuole primarie / secondarie di primo grado">
      <calculatedColumnFormula>questionario!$P$205</calculatedColumnFormula>
    </tableColumn>
    <tableColumn id="209" xr3:uid="{F7345C0D-A891-4488-9500-E7BD09BFE21B}" name="Scuole secondarie di secondo grado e/o IeFP, di cui:">
      <calculatedColumnFormula>questionario!$P$206</calculatedColumnFormula>
    </tableColumn>
    <tableColumn id="210" xr3:uid="{EE2FA2A6-37E3-4A97-AC63-3B1354FF9287}" name="formazione scuola-lavoro (ex-PCTO)">
      <calculatedColumnFormula>questionario!$P$207</calculatedColumnFormula>
    </tableColumn>
    <tableColumn id="211" xr3:uid="{A5D4339A-8982-4D6D-8C17-7A4850308BE1}" name="docenze tecniche">
      <calculatedColumnFormula>questionario!$P$208</calculatedColumnFormula>
    </tableColumn>
    <tableColumn id="212" xr3:uid="{DE8619A5-4D0B-4B19-8CA0-37C0620AD041}" name="visite aziendali">
      <calculatedColumnFormula>questionario!$P$209</calculatedColumnFormula>
    </tableColumn>
    <tableColumn id="213" xr3:uid="{30F31F71-22BC-40A0-AD84-72B3118017DA}" name="accordi di partenariato 4+2">
      <calculatedColumnFormula>questionario!$P$210</calculatedColumnFormula>
    </tableColumn>
    <tableColumn id="214" xr3:uid="{DAF6FFDF-D760-4A6F-B16E-3E2F7AABCD7C}" name="ITS Academy (per governance, didattica, tirocini, visite aziendali)">
      <calculatedColumnFormula>questionario!$P$211</calculatedColumnFormula>
    </tableColumn>
    <tableColumn id="215" xr3:uid="{DE000C74-BCA7-43E2-A533-42B0738221BB}" name="Università (per didattica, ricerca, terzamissione, placement)">
      <calculatedColumnFormula>questionario!$P$212</calculatedColumnFormula>
    </tableColumn>
    <tableColumn id="216" xr3:uid="{6D2F0352-A7E0-4814-9E63-93E92401F7C4}" name="E.3 L'azienda ha integrato l'Intelligenza Artificiale nei propri processi? No, non siamo interessati a utilizzarla">
      <calculatedColumnFormula>questionario!$P$215</calculatedColumnFormula>
    </tableColumn>
    <tableColumn id="217" xr3:uid="{38E056EC-B6F6-4AA2-8F53-E5A95F25072B}" name="Non ancora, ma stiamo valutando l'adozione di soluzioni di Intelligenza Artificiale ">
      <calculatedColumnFormula>questionario!$P$216</calculatedColumnFormula>
    </tableColumn>
    <tableColumn id="218" xr3:uid="{6DF4D6E5-12A8-41B8-B5D2-1070A2B5BFFD}" name="Sì, abbiamo adottato e utilizziamo regolarmente strumenti di Intelligenza Artificiale nelle attività aziendali  o ne stiamo sperimentando l'adozione">
      <calculatedColumnFormula>questionario!$P$217</calculatedColumnFormula>
    </tableColumn>
    <tableColumn id="219" xr3:uid="{B2373A1C-5BDE-447B-9C40-A78646053F40}" name="E.4 Lato capitale umano, quali azioni ha intrapreso l’azienda per integrare l’IA nei propri processi o per valutarne l’integrazione? (possibili più risposte) Nessuna azione specifica">
      <calculatedColumnFormula>questionario!$P$220</calculatedColumnFormula>
    </tableColumn>
    <tableColumn id="220" xr3:uid="{681F5C36-F275-490C-8553-2B57CA621596}" name="Ricerca e assunzione di personale con competenze specifiche in ambito IA">
      <calculatedColumnFormula>questionario!$P$221</calculatedColumnFormula>
    </tableColumn>
    <tableColumn id="221" xr3:uid="{7F010B44-C7AF-4CCD-AABC-CBC926EF47CF}" name="Formazione del personale interno per sviluppare competenze sull’uso dell’IA">
      <calculatedColumnFormula>questionario!$P$222</calculatedColumnFormula>
    </tableColumn>
    <tableColumn id="222" xr3:uid="{B0D583F9-6AE6-48A5-824E-C115E1C4F33D}" name="Ricorso a consulenti o fornitori esterni per l’adozione dell’IA">
      <calculatedColumnFormula>questionario!$P$223</calculatedColumnFormula>
    </tableColumn>
    <tableColumn id="223" xr3:uid="{AE63B9DE-5C05-4E51-9F7C-BBBD30CDA277}" name="Altro (specificare)">
      <calculatedColumnFormula>questionario!$E$224</calculatedColumnFormula>
    </tableColumn>
    <tableColumn id="224" xr3:uid="{35AFDEB3-3982-428D-813C-9AFD295161C4}" name="E.5 Quali sono le principali difficoltà che avete incontrato nell’adozione di soluzioni di Intelligenza Artificiale? Mancanza di informazioni chiare sulle opportunità offerte dall’IA">
      <calculatedColumnFormula>questionario!$P$227</calculatedColumnFormula>
    </tableColumn>
    <tableColumn id="225" xr3:uid="{0D5B2075-8D46-44C9-91AB-427AA2BB4B3B}" name="Mancanza di competenze interne">
      <calculatedColumnFormula>questionario!$P$228</calculatedColumnFormula>
    </tableColumn>
    <tableColumn id="226" xr3:uid="{6A1F3B42-F4A3-4A41-A36B-25B821050840}" name="Resistenza al cambiamento da parte del personale">
      <calculatedColumnFormula>questionario!$P$229</calculatedColumnFormula>
    </tableColumn>
    <tableColumn id="227" xr3:uid="{CBB40691-6F43-4CC5-9BDA-1DB36C318135}" name="Costi elevati delle tecnologie o dei servizi">
      <calculatedColumnFormula>questionario!$P$230</calculatedColumnFormula>
    </tableColumn>
    <tableColumn id="228" xr3:uid="{05F758B3-8528-4930-A37E-D990689960D1}" name="Complessità tecnica nell’integrazione dei sistemi">
      <calculatedColumnFormula>questionario!$P$231</calculatedColumnFormula>
    </tableColumn>
    <tableColumn id="229" xr3:uid="{69A8B18C-CF95-4679-A9CF-F8389062B5ED}" name="Sicurezza e privacy dei dati">
      <calculatedColumnFormula>questionario!$P$232</calculatedColumnFormula>
    </tableColumn>
    <tableColumn id="230" xr3:uid="{B46414EF-9F17-4525-AFD4-A2C84496DBDF}" name="Altro (specificare)107">
      <calculatedColumnFormula>questionario!$E$233</calculatedColumnFormula>
    </tableColumn>
    <tableColumn id="231" xr3:uid="{FC1D08A4-C8CC-4EF2-AFA3-F10BF61EF474}" name="F.1 Contratto aziendale ATTUALMENTE applicato No">
      <calculatedColumnFormula>questionario!$P$241</calculatedColumnFormula>
    </tableColumn>
    <tableColumn id="232" xr3:uid="{29BA0565-0530-462C-A5B7-60B005935BAB}" name="Sì108">
      <calculatedColumnFormula>questionario!$Q$241</calculatedColumnFormula>
    </tableColumn>
    <tableColumn id="233" xr3:uid="{8A4697CE-D34B-4C4E-9EB4-827A1666F8BA}" name="F.2 Premi variabili collettivi erogati nel 2025 No">
      <calculatedColumnFormula>questionario!$P$269</calculatedColumnFormula>
    </tableColumn>
    <tableColumn id="234" xr3:uid="{0A80B504-0D32-45A6-8D2B-6D3D865E0440}" name="Sì109">
      <calculatedColumnFormula>questionario!$Q$269</calculatedColumnFormula>
    </tableColumn>
    <tableColumn id="235" xr3:uid="{034BBB96-7044-4174-B19A-C0B6B66C8ACA}" name="F.3 Iniziative di welfare No" dataDxfId="157">
      <calculatedColumnFormula>questionario!$P$272</calculatedColumnFormula>
    </tableColumn>
    <tableColumn id="236" xr3:uid="{5AB431A2-FE90-486A-954B-7E7C9ED5BD68}" name="Sì110" dataDxfId="156">
      <calculatedColumnFormula>questionario!$Q$272</calculatedColumnFormula>
    </tableColumn>
    <tableColumn id="237" xr3:uid="{1656330F-44CB-4283-8763-15E232507E65}" name="Quali Assistenza sanitaria integrativa">
      <calculatedColumnFormula>questionario!$P276</calculatedColumnFormula>
    </tableColumn>
    <tableColumn id="238" xr3:uid="{81EFEE24-4231-47AB-8CA0-4561C09C830F}" name="Previdenza complementare">
      <calculatedColumnFormula>questionario!$P277</calculatedColumnFormula>
    </tableColumn>
    <tableColumn id="239" xr3:uid="{A8846262-D3D7-4572-99C4-2EBE12258CF3}" name="Servizi/rimborso trasporto collettivo">
      <calculatedColumnFormula>questionario!$P278</calculatedColumnFormula>
    </tableColumn>
    <tableColumn id="240" xr3:uid="{F92D1892-15E0-4BF4-83AC-94D703C64555}" name="Mensa aziendale o equivalente">
      <calculatedColumnFormula>questionario!$P279</calculatedColumnFormula>
    </tableColumn>
    <tableColumn id="241" xr3:uid="{42F1611C-31C6-46FD-A2E0-09ABF067A54D}" name="Buono pasto">
      <calculatedColumnFormula>questionario!$P280</calculatedColumnFormula>
    </tableColumn>
    <tableColumn id="242" xr3:uid="{523D9E02-46D3-40B6-A0BB-33A79650E5D4}" name="Educazione, istruzione">
      <calculatedColumnFormula>questionario!$P281</calculatedColumnFormula>
    </tableColumn>
    <tableColumn id="243" xr3:uid="{79F57092-1613-4ACB-A7DA-1462EECDE1BC}" name="Educazione e istruzione dei familiari">
      <calculatedColumnFormula>questionario!$P282</calculatedColumnFormula>
    </tableColumn>
    <tableColumn id="244" xr3:uid="{A7F3B3E8-F2FD-4EA0-B22F-971258031BDA}" name="Assistenza ai familiari non autosufficienti">
      <calculatedColumnFormula>questionario!$P283</calculatedColumnFormula>
    </tableColumn>
    <tableColumn id="245" xr3:uid="{A2DB9C8C-C74D-4FC0-B8C1-06F234D1ADC5}" name="Carrello della spesa/Buoni carburante">
      <calculatedColumnFormula>questionario!$P284</calculatedColumnFormula>
    </tableColumn>
    <tableColumn id="246" xr3:uid="{0E1485D9-A4DE-4958-A0EA-2EA4B1F4D571}" name="Rimborso utenze">
      <calculatedColumnFormula>questionario!$P285</calculatedColumnFormula>
    </tableColumn>
    <tableColumn id="247" xr3:uid="{8B77F8B0-691B-4A14-B05B-6EA9CD95DFE8}" name="Altri fringe benefit">
      <calculatedColumnFormula>questionario!$P286</calculatedColumnFormula>
    </tableColumn>
    <tableColumn id="248" xr3:uid="{47B4F5B9-54F5-4F4D-ADCD-FDEAF45FC535}" name="Valore buono pasto">
      <calculatedColumnFormula>questionario!$K$280</calculatedColumnFormula>
    </tableColumn>
    <tableColumn id="369" xr3:uid="{214A1270-1A19-4107-BE45-5D625821C673}" name="Prevenzione" dataDxfId="155">
      <calculatedColumnFormula>IF(questionario!$P289=1,"no",IF(questionario!$Q289=1,"sì","nr"))</calculatedColumnFormula>
    </tableColumn>
    <tableColumn id="249" xr3:uid="{ACB96F79-A7C4-4313-BF07-6574999544FD}" name="F.4 Fonti del welfare Conversione del premio di risultato">
      <calculatedColumnFormula>questionario!$P$292</calculatedColumnFormula>
    </tableColumn>
    <tableColumn id="250" xr3:uid="{1F1A9DCF-E291-435F-94D0-187AA52E84E9}" name="Erogazione attribuita direttamente dall'azienda per applicazione di previsioni da CCNL">
      <calculatedColumnFormula>questionario!$P$293</calculatedColumnFormula>
    </tableColumn>
    <tableColumn id="251" xr3:uid="{6E15BE80-014F-4B80-98DF-D7503CBEA8D0}" name="Erogazione attribuita direttamente dall'azienda per applicazione di previsioni da contratto aziendale">
      <calculatedColumnFormula>questionario!$P$294</calculatedColumnFormula>
    </tableColumn>
    <tableColumn id="252" xr3:uid="{92C98BD1-345A-4D4E-8FAB-3E2804078B10}" name="Erogazione attribuita direttamente dall'azienda per decisione unilaterale dell'azienda">
      <calculatedColumnFormula>questionario!$P$295</calculatedColumnFormula>
    </tableColumn>
    <tableColumn id="253" xr3:uid="{BB6F87C1-0FED-40F1-AA98-6A8CF61BC106}" name="F.5 N. lavoratori (tempo indet.) che hanno convertito premio in welfare e percentuale premio N. Op.-Imp.-Int-" dataDxfId="154">
      <calculatedColumnFormula>questionario!$F$301</calculatedColumnFormula>
    </tableColumn>
    <tableColumn id="254" xr3:uid="{C58AA69B-58C3-4978-929B-F58C49D8006C}" name="% premio Op.-Imp.-Int-">
      <calculatedColumnFormula>questionario!$G$301</calculatedColumnFormula>
    </tableColumn>
    <tableColumn id="255" xr3:uid="{EAC8A764-626D-4BE6-9FB9-B4CC9CF2D81D}" name="N. Quadri" dataDxfId="153">
      <calculatedColumnFormula>questionario!$F$302</calculatedColumnFormula>
    </tableColumn>
    <tableColumn id="256" xr3:uid="{D24DC0C2-0F16-4884-AEE9-3573B377461B}" name="% premio Quadri">
      <calculatedColumnFormula>questionario!$G$302</calculatedColumnFormula>
    </tableColumn>
    <tableColumn id="257" xr3:uid="{4A851503-C65A-4B95-9ED1-1DEF99C24289}" name="F. 6 Ammontare erogazione welfare operai" dataDxfId="152">
      <calculatedColumnFormula>questionario!$H$305</calculatedColumnFormula>
    </tableColumn>
    <tableColumn id="258" xr3:uid="{D2D8EFD6-15EE-483A-9D76-895B1C555A3E}" name="impiegati" dataDxfId="151">
      <calculatedColumnFormula>questionario!$H$306</calculatedColumnFormula>
    </tableColumn>
    <tableColumn id="259" xr3:uid="{3EFF0B4C-8027-487A-B2E5-51D8994D8EA1}" name="quadri" dataDxfId="150">
      <calculatedColumnFormula>questionario!$H$307</calculatedColumnFormula>
    </tableColumn>
    <tableColumn id="260" xr3:uid="{0859B29B-7DA9-4C6D-A08D-B3D9123ADDA0}" name="media ponderata">
      <calculatedColumnFormula>questionario!$H$308</calculatedColumnFormula>
    </tableColumn>
    <tableColumn id="261" xr3:uid="{03D286BE-087B-4436-B876-4ABE1A81EDD5}" name="valore medio" dataDxfId="149">
      <calculatedColumnFormula>questionario!$H$310</calculatedColumnFormula>
    </tableColumn>
    <tableColumn id="262" xr3:uid="{5F0C00F1-40A3-4FED-A3C1-76DB9AA8DC46}" name="G.1 L'impresa ha una struttura di politica retributiva formalizzata? No" dataDxfId="148"/>
    <tableColumn id="263" xr3:uid="{E2E64BBC-2508-4D07-BE43-7480630BFC8A}" name="Sì2" dataDxfId="147"/>
    <tableColumn id="264" xr3:uid="{53CD9C7C-3D22-44C1-BC06-1001E535FE1E}" name="Nessun criterio Dirigenti" dataDxfId="146"/>
    <tableColumn id="265" xr3:uid="{B367D502-99A4-4D07-94D2-BF623517415F}" name="Quadri3" dataDxfId="145"/>
    <tableColumn id="266" xr3:uid="{6B1D98C5-156E-42F0-8B91-525FCB4D3D72}" name="Impiegati4" dataDxfId="144"/>
    <tableColumn id="267" xr3:uid="{979A0C69-E3E6-4A8D-8DD9-BEAC1C68F2AD}" name="Operai/intermedi" dataDxfId="143"/>
    <tableColumn id="268" xr3:uid="{73A02884-7E8D-4BF8-A569-13A64A28791E}" name="Obiettivi aziendali Dirigenti" dataDxfId="142"/>
    <tableColumn id="269" xr3:uid="{B67CF0AB-7196-4DDC-B15C-3DA7A7F9BF89}" name="Quadri5" dataDxfId="141"/>
    <tableColumn id="270" xr3:uid="{41B18D52-1660-4B73-8251-A0474206FD1A}" name="Impiegati6" dataDxfId="140"/>
    <tableColumn id="271" xr3:uid="{7B32DE2B-29F5-45AB-8AC5-1C37CBD396DA}" name="Operai/intermedi7" dataDxfId="139"/>
    <tableColumn id="272" xr3:uid="{0698F1D2-D258-4404-BDB0-D1A2C325319E}" name="Obiettivi individuali Dirigenti" dataDxfId="138"/>
    <tableColumn id="273" xr3:uid="{EAC4CCFF-007B-4569-B521-FF34DF2A8D3F}" name="Quadri8" dataDxfId="137"/>
    <tableColumn id="274" xr3:uid="{ECD1BB4A-35A9-4356-95E3-1E2625A28501}" name="Impiegati9" dataDxfId="136"/>
    <tableColumn id="275" xr3:uid="{E6F80571-64FA-4C1E-9FAF-2ED7E37CDD52}" name="Operai/intermedi10" dataDxfId="135"/>
    <tableColumn id="276" xr3:uid="{942708BB-32D9-44F2-A04C-05C04C4ED889}" name="Job evaluation/Classificazione dei ruoli Dirigenti" dataDxfId="134"/>
    <tableColumn id="277" xr3:uid="{EFD6BB23-2C22-4D3F-9A5A-A21109EB7B15}" name="Quadri11" dataDxfId="133"/>
    <tableColumn id="278" xr3:uid="{23F54500-AE74-4717-97A0-4A212D78A411}" name="Impiegati12" dataDxfId="132"/>
    <tableColumn id="279" xr3:uid="{9A16D585-4403-471B-B024-C5CB6DF9C78E}" name="Operai/intermedi13" dataDxfId="131"/>
    <tableColumn id="280" xr3:uid="{B788F45E-347D-4BE1-A5EB-717015B3A2D3}" name="Posizionamento rispetto al mercato di riferimento Dirigenti" dataDxfId="130"/>
    <tableColumn id="281" xr3:uid="{2A4FB858-A3A0-4CCA-B247-6B53DDFA1741}" name="Quadri14" dataDxfId="129"/>
    <tableColumn id="282" xr3:uid="{030AECE8-D70A-4654-A5B6-42941669E41E}" name="Impiegati15" dataDxfId="128"/>
    <tableColumn id="283" xr3:uid="{FC344CE1-5C1A-4986-8062-0C4EA7F6753C}" name="Operai/intermedi16" dataDxfId="127"/>
    <tableColumn id="284" xr3:uid="{7DB909C5-8B0F-495A-8226-3908106A635B}" name="Anzianità di servizio Dirigenti" dataDxfId="126"/>
    <tableColumn id="285" xr3:uid="{8A4CE32F-B9BE-4970-8D23-4186FE529C27}" name="Quadri17" dataDxfId="125"/>
    <tableColumn id="286" xr3:uid="{48C15537-D380-4EAF-8A86-F603F8DC97A6}" name="Impiegati18" dataDxfId="124"/>
    <tableColumn id="287" xr3:uid="{2FE23912-9E9D-4C9B-86DE-DDEFFBA6A7CA}" name="Operai/intermedi19" dataDxfId="123"/>
    <tableColumn id="288" xr3:uid="{61898F7C-4BE9-4593-8140-8C35B266D3D3}" name="Tasso di inflazione Dirigenti" dataDxfId="122"/>
    <tableColumn id="289" xr3:uid="{20343D57-0FC6-4A44-A92D-804417314F59}" name="Quadri20" dataDxfId="121"/>
    <tableColumn id="290" xr3:uid="{F80DFDF9-22FE-4D68-A93F-6D7E3A5ACF8B}" name="Impiegati21" dataDxfId="120"/>
    <tableColumn id="291" xr3:uid="{A67E40DA-6A31-491E-9DC3-78B0570ED491}" name="Operai/intermedi22" dataDxfId="119"/>
    <tableColumn id="292" xr3:uid="{903B9242-9C80-441C-8CD1-7FF8F3D5D767}" name="Altro Dirigenti" dataDxfId="118"/>
    <tableColumn id="293" xr3:uid="{F30BE6E8-7D80-4644-9E38-2BAC46B047A1}" name="Quadri23" dataDxfId="117"/>
    <tableColumn id="294" xr3:uid="{724AD15F-B9CB-40A8-8F7A-4082497A4D17}" name="Impiegati24" dataDxfId="116"/>
    <tableColumn id="295" xr3:uid="{9E2F74D9-A037-402D-AA1D-F1903E1D4027}" name="Operai/intermedi25" dataDxfId="115"/>
    <tableColumn id="296" xr3:uid="{5FA49F1C-AB04-42B5-9A3E-E1A9022BD051}" name="G.3 Quale prevede sarà, nel 2024, l'incremento medio della RAL (Retribuzione Annua Lorda) per ciascuna categoria di dipendenti? Dirigenti" dataDxfId="114">
      <calculatedColumnFormula>'Focus - POLITICHE RETRIBUTIVE'!F26</calculatedColumnFormula>
    </tableColumn>
    <tableColumn id="297" xr3:uid="{1A50EEE5-FF63-4E2E-AB09-5B5D21C8ACA5}" name="Quadri26" dataDxfId="113">
      <calculatedColumnFormula>'Focus - POLITICHE RETRIBUTIVE'!F27</calculatedColumnFormula>
    </tableColumn>
    <tableColumn id="298" xr3:uid="{462B6E42-BD9A-4A54-9BDD-73EC26C53635}" name="Impiegati27" dataDxfId="112">
      <calculatedColumnFormula>'Focus - POLITICHE RETRIBUTIVE'!F28</calculatedColumnFormula>
    </tableColumn>
    <tableColumn id="299" xr3:uid="{21C2E036-BE26-4CD1-8F9B-3E0BF7302C03}" name="Operai/intermedi28" dataDxfId="111">
      <calculatedColumnFormula>'Focus - POLITICHE RETRIBUTIVE'!F29</calculatedColumnFormula>
    </tableColumn>
    <tableColumn id="300" xr3:uid="{AC26405E-F8A4-4D36-8BC6-D1D9C78ACF89}" name="Media Ponderata29" dataDxfId="110"/>
    <tableColumn id="301" xr3:uid="{B189F50C-425C-42CC-AE18-6B9E8730F6F6}" name="Media azienda" dataDxfId="109"/>
    <tableColumn id="302" xr3:uid="{34A0E8E2-5A32-4E4A-8161-54BB0DA7A8EA}" name="G.4 L'impresa riconosce un premio variabile? no" dataDxfId="108"/>
    <tableColumn id="303" xr3:uid="{983B04F7-A28B-40EF-8598-92D9F22351EE}" name="sì, solo premi variabili individuali" dataDxfId="107"/>
    <tableColumn id="304" xr3:uid="{37810515-51AD-4C01-B6E0-E72C0352836A}" name="sì, solo premi variabili collettivi" dataDxfId="106"/>
    <tableColumn id="305" xr3:uid="{3599AEE3-1D65-4273-BCE6-303DEA19DDFF}" name="sì, sia premi variabili collettivi che individuali" dataDxfId="105"/>
    <tableColumn id="306" xr3:uid="{986EDC73-4B2E-4C5E-A7C5-1A71393CF020}" name="G.5 Quali sono gli indicatori (di produttività, redditività, efficienza, qualità o innovazione) sulla base dei quali vengono erogati i premi variabili? Volume della produzione/n. dipendenti" dataDxfId="104"/>
    <tableColumn id="307" xr3:uid="{A7791B3B-5AC0-4589-9B56-3F056484A587}" name="Fatturato o VA di bilancio/n. dipendenti" dataDxfId="103"/>
    <tableColumn id="308" xr3:uid="{E44B538C-8686-480A-A469-813A469FB35E}" name="MOL/VA di bilancio" dataDxfId="102"/>
    <tableColumn id="309" xr3:uid="{1623F268-BB58-44FE-9787-EC71FDE688E6}" name="Indici di soddisfazione del cliente" dataDxfId="101"/>
    <tableColumn id="310" xr3:uid="{23F9A2CF-4897-405C-A2ED-A57D2BF75D79}" name="Diminuzione n. riparazioni, rilavorazioni" dataDxfId="100"/>
    <tableColumn id="311" xr3:uid="{4DF0E62A-0EEA-47A8-BC8E-C55E85A88599}" name="Riduzione degli scarti di lavorazione" dataDxfId="99"/>
    <tableColumn id="312" xr3:uid="{DBBF58ED-6FC6-44BC-AE5C-2497F95B55D6}" name="Percentuale di rispetto dei tempi di consegna" dataDxfId="98"/>
    <tableColumn id="313" xr3:uid="{BC7C5F2B-60A2-48F8-9628-19A2A580AEB7}" name="Rispetto previsioni di avanzamento lavori" dataDxfId="97"/>
    <tableColumn id="314" xr3:uid="{1BA4ED21-6F78-4AD6-A120-03464897588D}" name="Modifiche organizzazione del lavoro" dataDxfId="96"/>
    <tableColumn id="315" xr3:uid="{5D5E734D-D7C3-41F5-960D-585B9F7EFBD0}" name="Lavoro agile (smart working)" dataDxfId="95"/>
    <tableColumn id="316" xr3:uid="{E36D2AB7-167D-43BB-932C-F19A403D4CA3}" name="Modifiche ai regimi di orario" dataDxfId="94"/>
    <tableColumn id="317" xr3:uid="{4B82DDCF-5DE3-43EF-A70C-56A099E64CC3}" name="Rapporto costi effettivi/costi previsti" dataDxfId="93"/>
    <tableColumn id="318" xr3:uid="{4BBFDD56-DE06-4656-853E-89E99B61FF38}" name="Riduzione assenteismo" dataDxfId="92"/>
    <tableColumn id="319" xr3:uid="{B5273814-16F3-4E9E-A4B9-980456FEAE4D}" name="Numero brevetti depositati" dataDxfId="91"/>
    <tableColumn id="320" xr3:uid="{AB508CED-7B78-41BF-A99E-DC8809653CD4}" name="Riduzione tempi sviluppo nuovi prodotti" dataDxfId="90"/>
    <tableColumn id="321" xr3:uid="{17D44A0F-8431-4EED-93BF-C52D33BD4F67}" name="Riduzione dei consumi energetici" dataDxfId="89"/>
    <tableColumn id="322" xr3:uid="{FA0CD00E-C4C8-47DB-B875-8C58AC46FD51}" name="Riduzione numero infortuni" dataDxfId="88"/>
    <tableColumn id="323" xr3:uid="{662250C1-AE96-4733-9F31-EF6772DAE5B9}" name="Riduzione tempi di attraversamento interni lavorazione" dataDxfId="87"/>
    <tableColumn id="324" xr3:uid="{EBA8F92C-85C1-446F-9EFC-43EAE547F5FD}" name="Riduzione tempi di commessa" dataDxfId="86"/>
    <tableColumn id="325" xr3:uid="{6F02DC98-9D72-4D29-B3C6-68732D43367C}" name="Altro (specificare)30" dataDxfId="85"/>
    <tableColumn id="326" xr3:uid="{3B91DB1C-AFD4-470A-A4C3-9FCDA6523658}" name="Triennale " dataDxfId="84"/>
    <tableColumn id="327" xr3:uid="{87BB53A7-D6E1-429B-852B-70D639421970}" name="Magistrale Umanistica (lettere, filosofia, ecc.)" dataDxfId="83"/>
    <tableColumn id="328" xr3:uid="{1BB4E836-44CA-475E-A1B6-507C83454568}" name="Economico-giuridiche (Economia e commercio, Giurisprudenza, ecc.)" dataDxfId="82"/>
    <tableColumn id="329" xr3:uid="{65F6861E-1839-4906-8DCF-D1749543A43A}" name="Tecnico-Scientifiche (Ingegneria, Matematica, ecc.)" dataDxfId="81"/>
    <tableColumn id="330" xr3:uid="{0DDB99B5-2BF5-4968-81AC-F58A65EDCA49}" name="G.7 Qual è indicativamente la percentuale di incremento dopo il primo anno? " dataDxfId="80"/>
    <tableColumn id="331" xr3:uid="{9EAAE9D7-642C-4824-8D0C-D21CF388D428}" name="G.8 Nel 2024 l'azienda ha avuto stagisti? No" dataDxfId="79"/>
    <tableColumn id="332" xr3:uid="{3FC81574-48AC-4AD2-AE1C-05BEDFF6F293}" name="Sì31" dataDxfId="78"/>
    <tableColumn id="333" xr3:uid="{D7F9D2F5-5CBC-407A-85D8-EECD23E40723}" name="G.8 Se sì, con quale rimborso mensile medio in caso di tirocini extracurriculari? " dataDxfId="77">
      <calculatedColumnFormula>'Focus - POLITICHE RETRIBUTIVE'!F85</calculatedColumnFormula>
    </tableColumn>
    <tableColumn id="334" xr3:uid="{3337610E-2408-4599-9513-6AF59D5F6301}" name="B.4 - somministrazione nel 2024 tempo determinato No" dataDxfId="76"/>
    <tableColumn id="335" xr3:uid="{0C0166FE-61D2-4D5D-8774-814B7F827D6B}" name="B.4 - somministrazione nel 2024 tempo determinato Sì" dataDxfId="75"/>
    <tableColumn id="336" xr3:uid="{7930B8F3-14BA-4DCF-976E-B5206E659246}" name="B.4 - somministrazione nel 2024 tempo determinato Quanti" dataDxfId="74"/>
    <tableColumn id="337" xr3:uid="{E17D52CF-BF66-4A73-A3EC-BFF8019E51C5}" name="B.4 - somministrazione nel 2024 tempo indeterminato No" dataDxfId="73"/>
    <tableColumn id="338" xr3:uid="{41C69B24-D8A7-43C1-8576-069965C3897B}" name="B.4 - somministrazione nel 2024 tempo indeterminato Sì" dataDxfId="72"/>
    <tableColumn id="339" xr3:uid="{F66CDA2D-90C5-4838-8AEF-B74D775586C9}" name="B.4 - somministrazione nel 2024 tempo indeterminato Quanti" dataDxfId="71"/>
    <tableColumn id="340" xr3:uid="{CFC707DC-0B0E-4CEA-8B8C-2A2EA2B9021F}" name="B.3 (segue) Assunti di cui Assunti a tempo indeterminato 2024" dataDxfId="70"/>
    <tableColumn id="341" xr3:uid="{0C95C7EE-9EFB-4321-940D-AF894D33CAA2}" name="B.3 (segue) Assunti di cui Assunti a tempo determinato 2024" dataDxfId="69"/>
    <tableColumn id="342" xr3:uid="{374BBA67-74FF-4077-80C5-CFD72E1E5E76}" name="B.3 (segue) Assunti di cui Assunti apprendistato 2024" dataDxfId="68"/>
    <tableColumn id="343" xr3:uid="{F97F25B4-E7A5-4D20-9DCD-D5BBFA7736DF}" name="B.5 - Trasformazioni nel 2024 - COMPLESSIVE da tempo determinato" dataDxfId="67"/>
    <tableColumn id="344" xr3:uid="{082E564A-1413-44AA-AB6B-8A70D0B61514}" name="B.5 - Trasformazioni nel 2024 - COMPLESSIVE da somministrazione" dataDxfId="66"/>
    <tableColumn id="345" xr3:uid="{A85D4BD9-9D29-449C-B304-CDEEF740EDA9}" name="B.5 - Trasformazioni nel 2024 - COMPLESSIVE TOTALE" dataDxfId="65"/>
    <tableColumn id="346" xr3:uid="{6C47BE15-70AA-494F-87FE-F8CF3DB371D2}" name="E.6 Dipendenti che hanno partecipato ad attività di formazione, diversa da quella obbligatoria Numero di dipendenti" dataDxfId="64">
      <calculatedColumnFormula>questionario!G236</calculatedColumnFormula>
    </tableColumn>
    <tableColumn id="347" xr3:uid="{F4A19B46-CEE1-44FD-ABF2-CF6729AA3332}" name=" Su un totale di" dataDxfId="63">
      <calculatedColumnFormula>questionario!I236</calculatedColumnFormula>
    </tableColumn>
    <tableColumn id="348" xr3:uid="{4D5135A3-8567-4B48-B3A0-EA9EC3D083C0}" name="C.A. - Contenuti Premi di risultato collettivi" dataDxfId="62"/>
    <tableColumn id="349" xr3:uid="{6B5842A1-2700-4659-A908-83EF458FF493}" name="C.A. - Contenuti Welfare aggiuntivo rispetto a CCNL o regolamento" dataDxfId="61"/>
    <tableColumn id="350" xr3:uid="{A668F894-6A3C-47BF-B522-0D62AF51E208}" name="C.A. - Contenuti Conversione premi in welfare" dataDxfId="60"/>
    <tableColumn id="351" xr3:uid="{6341C6DE-6F9D-4EA1-9DF6-DAB0058BFAB8}" name="C.A. - Contenuti Orario di lavoro" dataDxfId="59"/>
    <tableColumn id="352" xr3:uid="{E88BDE78-4808-4C87-A2D0-45355EB8FF74}" name="C.A. - Contenuti Conciliazione vita-lavoro" dataDxfId="58"/>
    <tableColumn id="353" xr3:uid="{F490DF1A-79E2-480F-9009-B80AAEA4FDA4}" name="C.A. - Contenuti Lavoro agile" dataDxfId="57"/>
    <tableColumn id="354" xr3:uid="{E83522A0-DAAA-49EE-A249-74A1F7DC54A9}" name="C.A. - Contenuti &quot;Causali contrattuali&quot;" dataDxfId="56"/>
    <tableColumn id="355" xr3:uid="{B566C95D-4652-4398-9EFE-84F436B51B89}" name="C.A. - Contenuti Formazione aggiuntiva rispetto a CCNL o legge" dataDxfId="55"/>
    <tableColumn id="356" xr3:uid="{6491F9D1-EA3D-4670-8D5C-0758DDDF85E0}" name="C.A. - Contenuti Partecipazione agli utili" dataDxfId="54"/>
    <tableColumn id="357" xr3:uid="{60CE7E59-933E-48A9-8375-7CAB93BAFD48}" name="C.A. - Contenuti Coinvolgimento paritetico" dataDxfId="53"/>
    <tableColumn id="358" xr3:uid="{1B7612F7-77B2-41B8-907C-AA1E3B614D57}" name="C.A. - Contenuti Protocolli sicurezza" dataDxfId="52"/>
    <tableColumn id="359" xr3:uid="{C4B65CF5-BAD2-413B-B126-EE00FDE62C9E}" name="C.A. - Contenuti Invecchiamento attivo" dataDxfId="51"/>
    <tableColumn id="360" xr3:uid="{DEB4F172-F22B-4E3D-A5D8-D3762062754F}" name="C.A. - Contenuti Altro: specificare" dataDxfId="50"/>
    <tableColumn id="361" xr3:uid="{838632FA-F433-494B-BA13-D2C2E3E3EA5F}" name="F1.2 Se l’azienda applica il CCNL per gli addetti all’industria chimica, chimico-farmaceutica, delle fibre chimiche e dei settori abrasivi, lubrificanti e GPL, quali tematiche sono state affontate con la contrattazione aziendale (anche prima del 2024) Cos" dataDxfId="49"/>
    <tableColumn id="362" xr3:uid="{BB9C304F-2D6D-461D-80DD-606ABDC16D52}" name="F1.2 Se l’azienda applica il CCNL per gli addetti all’industria chimica, chimico-farmaceutica, delle fibre chimiche e dei settori abrasivi, lubrificanti e GPL, quali tematiche sono state affontate con la contrattazione aziendale (anche prima del 2024) 2" dataDxfId="48"/>
    <tableColumn id="363" xr3:uid="{049E15A5-E790-475F-BB15-5DC0474789CD}" name="F1.2 Se l’azienda applica il CCNL per gli addetti all’industria chimica, chimico-farmaceutica, delle fibre chimiche e dei settori abrasivi, lubrificanti e GPL, quali tematiche sono state affontate con la contrattazione aziendale (anche prima del 2024) 3" dataDxfId="47"/>
    <tableColumn id="364" xr3:uid="{71FD556B-40C0-490B-90F7-A0E3E657AAE0}" name="F1.2 Se l’azienda applica il CCNL per gli addetti all’industria chimica, chimico-farmaceutica, delle fibre chimiche e dei settori abrasivi, lubrificanti e GPL, quali tematiche sono state affontate con la contrattazione aziendale (anche prima del 2024) Acc" dataDxfId="46"/>
    <tableColumn id="365" xr3:uid="{07B00396-7735-424D-8FCE-D2D36E5AE9CF}" name="F1.2 Se l’azienda applica il CCNL per gli addetti all’industria chimica, chimico-farmaceutica, delle fibre chimiche e dei settori abrasivi, lubrificanti e GPL, quali tematiche sono state affontate con la contrattazione aziendale (anche prima del 2024) Def" dataDxfId="45"/>
    <tableColumn id="366" xr3:uid="{5AFF4F3B-5855-49F2-B01C-16DB1C3CFC27}" name="F1.2 Se l’azienda applica il CCNL per gli addetti all’industria chimica, chimico-farmaceutica, delle fibre chimiche e dei settori abrasivi, lubrificanti e GPL, quali tematiche sono state affontate con la contrattazione aziendale (anche prima del 2024) Uti" dataDxfId="44"/>
    <tableColumn id="367" xr3:uid="{2E0C89B7-F52A-43F3-9535-6D5B532AD5E0}" name="F1.2 Se l’azienda applica il CCNL per gli addetti all’industria chimica, chimico-farmaceutica, delle fibre chimiche e dei settori abrasivi, lubrificanti e GPL, quali tematiche sono state affontate con la contrattazione aziendale (anche prima del 2024) Nes" dataDxfId="43"/>
    <tableColumn id="368" xr3:uid="{22E5EDE1-DA4F-475B-B5D8-027ED3D7AF3D}" name="G.1 Indicare la quota % di dipendenti al 31.12.2024 con laurea o titolo di studio superiore % di dipendenti con laurea o titolo di studio superiore" dataDxfId="4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8.xml"/><Relationship Id="rId18" Type="http://schemas.openxmlformats.org/officeDocument/2006/relationships/ctrlProp" Target="../ctrlProps/ctrlProp123.xml"/><Relationship Id="rId26" Type="http://schemas.openxmlformats.org/officeDocument/2006/relationships/ctrlProp" Target="../ctrlProps/ctrlProp131.xml"/><Relationship Id="rId39" Type="http://schemas.openxmlformats.org/officeDocument/2006/relationships/ctrlProp" Target="../ctrlProps/ctrlProp144.xml"/><Relationship Id="rId21" Type="http://schemas.openxmlformats.org/officeDocument/2006/relationships/ctrlProp" Target="../ctrlProps/ctrlProp126.xml"/><Relationship Id="rId34" Type="http://schemas.openxmlformats.org/officeDocument/2006/relationships/ctrlProp" Target="../ctrlProps/ctrlProp139.xml"/><Relationship Id="rId42" Type="http://schemas.openxmlformats.org/officeDocument/2006/relationships/ctrlProp" Target="../ctrlProps/ctrlProp147.xml"/><Relationship Id="rId47" Type="http://schemas.openxmlformats.org/officeDocument/2006/relationships/ctrlProp" Target="../ctrlProps/ctrlProp152.xml"/><Relationship Id="rId50" Type="http://schemas.openxmlformats.org/officeDocument/2006/relationships/ctrlProp" Target="../ctrlProps/ctrlProp155.xml"/><Relationship Id="rId55" Type="http://schemas.openxmlformats.org/officeDocument/2006/relationships/ctrlProp" Target="../ctrlProps/ctrlProp160.xml"/><Relationship Id="rId7" Type="http://schemas.openxmlformats.org/officeDocument/2006/relationships/ctrlProp" Target="../ctrlProps/ctrlProp11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1.xml"/><Relationship Id="rId29" Type="http://schemas.openxmlformats.org/officeDocument/2006/relationships/ctrlProp" Target="../ctrlProps/ctrlProp134.xml"/><Relationship Id="rId11" Type="http://schemas.openxmlformats.org/officeDocument/2006/relationships/ctrlProp" Target="../ctrlProps/ctrlProp116.xml"/><Relationship Id="rId24" Type="http://schemas.openxmlformats.org/officeDocument/2006/relationships/ctrlProp" Target="../ctrlProps/ctrlProp129.xml"/><Relationship Id="rId32" Type="http://schemas.openxmlformats.org/officeDocument/2006/relationships/ctrlProp" Target="../ctrlProps/ctrlProp137.xml"/><Relationship Id="rId37" Type="http://schemas.openxmlformats.org/officeDocument/2006/relationships/ctrlProp" Target="../ctrlProps/ctrlProp142.xml"/><Relationship Id="rId40" Type="http://schemas.openxmlformats.org/officeDocument/2006/relationships/ctrlProp" Target="../ctrlProps/ctrlProp145.xml"/><Relationship Id="rId45" Type="http://schemas.openxmlformats.org/officeDocument/2006/relationships/ctrlProp" Target="../ctrlProps/ctrlProp150.xml"/><Relationship Id="rId53" Type="http://schemas.openxmlformats.org/officeDocument/2006/relationships/ctrlProp" Target="../ctrlProps/ctrlProp158.xml"/><Relationship Id="rId58" Type="http://schemas.openxmlformats.org/officeDocument/2006/relationships/ctrlProp" Target="../ctrlProps/ctrlProp163.xml"/><Relationship Id="rId5" Type="http://schemas.openxmlformats.org/officeDocument/2006/relationships/ctrlProp" Target="../ctrlProps/ctrlProp110.xml"/><Relationship Id="rId61" Type="http://schemas.openxmlformats.org/officeDocument/2006/relationships/ctrlProp" Target="../ctrlProps/ctrlProp166.xml"/><Relationship Id="rId19" Type="http://schemas.openxmlformats.org/officeDocument/2006/relationships/ctrlProp" Target="../ctrlProps/ctrlProp124.xml"/><Relationship Id="rId14" Type="http://schemas.openxmlformats.org/officeDocument/2006/relationships/ctrlProp" Target="../ctrlProps/ctrlProp119.xml"/><Relationship Id="rId22" Type="http://schemas.openxmlformats.org/officeDocument/2006/relationships/ctrlProp" Target="../ctrlProps/ctrlProp127.xml"/><Relationship Id="rId27" Type="http://schemas.openxmlformats.org/officeDocument/2006/relationships/ctrlProp" Target="../ctrlProps/ctrlProp132.xml"/><Relationship Id="rId30" Type="http://schemas.openxmlformats.org/officeDocument/2006/relationships/ctrlProp" Target="../ctrlProps/ctrlProp135.xml"/><Relationship Id="rId35" Type="http://schemas.openxmlformats.org/officeDocument/2006/relationships/ctrlProp" Target="../ctrlProps/ctrlProp140.xml"/><Relationship Id="rId43" Type="http://schemas.openxmlformats.org/officeDocument/2006/relationships/ctrlProp" Target="../ctrlProps/ctrlProp148.xml"/><Relationship Id="rId48" Type="http://schemas.openxmlformats.org/officeDocument/2006/relationships/ctrlProp" Target="../ctrlProps/ctrlProp153.xml"/><Relationship Id="rId56" Type="http://schemas.openxmlformats.org/officeDocument/2006/relationships/ctrlProp" Target="../ctrlProps/ctrlProp161.xml"/><Relationship Id="rId8" Type="http://schemas.openxmlformats.org/officeDocument/2006/relationships/ctrlProp" Target="../ctrlProps/ctrlProp113.xml"/><Relationship Id="rId51" Type="http://schemas.openxmlformats.org/officeDocument/2006/relationships/ctrlProp" Target="../ctrlProps/ctrlProp15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7.xml"/><Relationship Id="rId17" Type="http://schemas.openxmlformats.org/officeDocument/2006/relationships/ctrlProp" Target="../ctrlProps/ctrlProp122.xml"/><Relationship Id="rId25" Type="http://schemas.openxmlformats.org/officeDocument/2006/relationships/ctrlProp" Target="../ctrlProps/ctrlProp130.xml"/><Relationship Id="rId33" Type="http://schemas.openxmlformats.org/officeDocument/2006/relationships/ctrlProp" Target="../ctrlProps/ctrlProp138.xml"/><Relationship Id="rId38" Type="http://schemas.openxmlformats.org/officeDocument/2006/relationships/ctrlProp" Target="../ctrlProps/ctrlProp143.xml"/><Relationship Id="rId46" Type="http://schemas.openxmlformats.org/officeDocument/2006/relationships/ctrlProp" Target="../ctrlProps/ctrlProp151.xml"/><Relationship Id="rId59" Type="http://schemas.openxmlformats.org/officeDocument/2006/relationships/ctrlProp" Target="../ctrlProps/ctrlProp164.xml"/><Relationship Id="rId20" Type="http://schemas.openxmlformats.org/officeDocument/2006/relationships/ctrlProp" Target="../ctrlProps/ctrlProp125.xml"/><Relationship Id="rId41" Type="http://schemas.openxmlformats.org/officeDocument/2006/relationships/ctrlProp" Target="../ctrlProps/ctrlProp146.xml"/><Relationship Id="rId54" Type="http://schemas.openxmlformats.org/officeDocument/2006/relationships/ctrlProp" Target="../ctrlProps/ctrlProp159.xml"/><Relationship Id="rId62" Type="http://schemas.openxmlformats.org/officeDocument/2006/relationships/ctrlProp" Target="../ctrlProps/ctrlProp16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1.xml"/><Relationship Id="rId15" Type="http://schemas.openxmlformats.org/officeDocument/2006/relationships/ctrlProp" Target="../ctrlProps/ctrlProp120.xml"/><Relationship Id="rId23" Type="http://schemas.openxmlformats.org/officeDocument/2006/relationships/ctrlProp" Target="../ctrlProps/ctrlProp128.xml"/><Relationship Id="rId28" Type="http://schemas.openxmlformats.org/officeDocument/2006/relationships/ctrlProp" Target="../ctrlProps/ctrlProp133.xml"/><Relationship Id="rId36" Type="http://schemas.openxmlformats.org/officeDocument/2006/relationships/ctrlProp" Target="../ctrlProps/ctrlProp141.xml"/><Relationship Id="rId49" Type="http://schemas.openxmlformats.org/officeDocument/2006/relationships/ctrlProp" Target="../ctrlProps/ctrlProp154.xml"/><Relationship Id="rId57" Type="http://schemas.openxmlformats.org/officeDocument/2006/relationships/ctrlProp" Target="../ctrlProps/ctrlProp162.xml"/><Relationship Id="rId10" Type="http://schemas.openxmlformats.org/officeDocument/2006/relationships/ctrlProp" Target="../ctrlProps/ctrlProp115.xml"/><Relationship Id="rId31" Type="http://schemas.openxmlformats.org/officeDocument/2006/relationships/ctrlProp" Target="../ctrlProps/ctrlProp136.xml"/><Relationship Id="rId44" Type="http://schemas.openxmlformats.org/officeDocument/2006/relationships/ctrlProp" Target="../ctrlProps/ctrlProp149.xml"/><Relationship Id="rId52" Type="http://schemas.openxmlformats.org/officeDocument/2006/relationships/ctrlProp" Target="../ctrlProps/ctrlProp157.xml"/><Relationship Id="rId60" Type="http://schemas.openxmlformats.org/officeDocument/2006/relationships/ctrlProp" Target="../ctrlProps/ctrlProp165.xml"/><Relationship Id="rId4" Type="http://schemas.openxmlformats.org/officeDocument/2006/relationships/ctrlProp" Target="../ctrlProps/ctrlProp109.xml"/><Relationship Id="rId9" Type="http://schemas.openxmlformats.org/officeDocument/2006/relationships/ctrlProp" Target="../ctrlProps/ctrlProp11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3">
    <pageSetUpPr fitToPage="1"/>
  </sheetPr>
  <dimension ref="A1:AD511"/>
  <sheetViews>
    <sheetView showGridLines="0" zoomScaleNormal="100" zoomScaleSheetLayoutView="70" workbookViewId="0">
      <selection activeCell="L19" sqref="L19"/>
    </sheetView>
  </sheetViews>
  <sheetFormatPr defaultColWidth="0" defaultRowHeight="20.100000000000001" customHeight="1" zeroHeight="1"/>
  <cols>
    <col min="1" max="1" width="9.85546875" style="70" customWidth="1"/>
    <col min="2" max="3" width="10.85546875" style="70" customWidth="1"/>
    <col min="4" max="4" width="10.140625" style="70" customWidth="1"/>
    <col min="5" max="5" width="15.5703125" style="70" customWidth="1"/>
    <col min="6" max="6" width="16.5703125" style="70" customWidth="1"/>
    <col min="7" max="7" width="11.140625" style="70" customWidth="1"/>
    <col min="8" max="8" width="9.140625" style="70" customWidth="1"/>
    <col min="9" max="9" width="11.140625" style="70" customWidth="1"/>
    <col min="10" max="10" width="9.5703125" style="70" customWidth="1"/>
    <col min="11" max="11" width="12.42578125" style="70" customWidth="1"/>
    <col min="12" max="12" width="24.85546875" style="30" customWidth="1"/>
    <col min="13" max="13" width="12.5703125" style="30" customWidth="1"/>
    <col min="14" max="18" width="12.5703125" style="47" hidden="1" customWidth="1"/>
    <col min="19" max="16384" width="12.5703125" style="70" hidden="1"/>
  </cols>
  <sheetData>
    <row r="1" spans="1:23" s="63" customFormat="1" ht="20.100000000000001" customHeight="1">
      <c r="A1" s="643"/>
      <c r="B1" s="643"/>
      <c r="C1" s="644" t="s">
        <v>681</v>
      </c>
      <c r="D1" s="644"/>
      <c r="E1" s="644"/>
      <c r="F1" s="644"/>
      <c r="G1" s="644"/>
      <c r="H1" s="644"/>
      <c r="I1" s="644"/>
      <c r="J1" s="644"/>
      <c r="K1" s="644"/>
      <c r="L1" s="22" t="s">
        <v>0</v>
      </c>
      <c r="M1" s="59"/>
      <c r="N1" s="72"/>
    </row>
    <row r="2" spans="1:23" s="63" customFormat="1" ht="20.100000000000001" customHeight="1">
      <c r="A2" s="643"/>
      <c r="B2" s="643"/>
      <c r="C2" s="644"/>
      <c r="D2" s="644"/>
      <c r="E2" s="644"/>
      <c r="F2" s="644"/>
      <c r="G2" s="644"/>
      <c r="H2" s="644"/>
      <c r="I2" s="644"/>
      <c r="J2" s="644"/>
      <c r="K2" s="644"/>
      <c r="L2" s="23"/>
      <c r="M2" s="60"/>
      <c r="N2" s="72"/>
    </row>
    <row r="3" spans="1:23" s="63" customFormat="1" ht="20.100000000000001" customHeight="1">
      <c r="A3" s="643"/>
      <c r="B3" s="643"/>
      <c r="C3" s="644"/>
      <c r="D3" s="644"/>
      <c r="E3" s="644"/>
      <c r="F3" s="644"/>
      <c r="G3" s="644"/>
      <c r="H3" s="644"/>
      <c r="I3" s="644"/>
      <c r="J3" s="644"/>
      <c r="K3" s="644"/>
      <c r="L3" s="23"/>
      <c r="M3" s="60"/>
      <c r="N3" s="72"/>
      <c r="O3" s="73"/>
    </row>
    <row r="4" spans="1:23" s="63" customFormat="1" ht="20.100000000000001" customHeight="1">
      <c r="A4" s="74"/>
      <c r="B4" s="74"/>
      <c r="C4" s="74"/>
      <c r="D4" s="74"/>
      <c r="E4" s="74"/>
      <c r="F4" s="74"/>
      <c r="G4" s="74"/>
      <c r="H4" s="74"/>
      <c r="I4" s="72"/>
      <c r="J4" s="74"/>
      <c r="K4" s="74"/>
      <c r="L4" s="24"/>
      <c r="M4" s="25"/>
      <c r="N4" s="72"/>
    </row>
    <row r="5" spans="1:23" s="63" customFormat="1" ht="20.100000000000001" customHeight="1">
      <c r="A5" s="74"/>
      <c r="B5" s="74"/>
      <c r="C5" s="645" t="s">
        <v>1</v>
      </c>
      <c r="D5" s="645"/>
      <c r="E5" s="645"/>
      <c r="F5" s="645"/>
      <c r="G5" s="74"/>
      <c r="H5" s="74"/>
      <c r="I5" s="72"/>
      <c r="J5" s="74"/>
      <c r="K5" s="74"/>
      <c r="L5" s="25"/>
      <c r="M5" s="25"/>
      <c r="N5" s="72"/>
    </row>
    <row r="6" spans="1:23" s="63" customFormat="1" ht="20.100000000000001" customHeight="1">
      <c r="A6" s="74"/>
      <c r="B6" s="74"/>
      <c r="C6" s="74"/>
      <c r="D6" s="74"/>
      <c r="E6" s="74"/>
      <c r="F6" s="74"/>
      <c r="G6" s="74"/>
      <c r="H6" s="646"/>
      <c r="I6" s="646"/>
      <c r="J6" s="646"/>
      <c r="K6" s="75"/>
      <c r="L6" s="24"/>
      <c r="M6" s="61"/>
      <c r="N6" s="76"/>
      <c r="O6" s="74"/>
      <c r="W6" s="73"/>
    </row>
    <row r="7" spans="1:23" s="63" customFormat="1" ht="20.100000000000001" customHeight="1">
      <c r="A7" s="74"/>
      <c r="B7" s="74"/>
      <c r="C7" s="74"/>
      <c r="D7" s="74"/>
      <c r="E7" s="74"/>
      <c r="F7" s="74"/>
      <c r="G7" s="74"/>
      <c r="H7" s="77"/>
      <c r="J7" s="77"/>
      <c r="K7" s="74"/>
      <c r="L7" s="25"/>
      <c r="M7" s="25"/>
      <c r="N7" s="72"/>
      <c r="W7" s="73"/>
    </row>
    <row r="8" spans="1:23" s="72" customFormat="1" ht="20.100000000000001" customHeight="1">
      <c r="A8" s="646" t="s">
        <v>2</v>
      </c>
      <c r="B8" s="646"/>
      <c r="C8" s="646"/>
      <c r="D8" s="641"/>
      <c r="E8" s="641"/>
      <c r="F8" s="641"/>
      <c r="G8" s="641"/>
      <c r="H8" s="641"/>
      <c r="I8" s="641"/>
      <c r="J8" s="641"/>
      <c r="K8" s="641"/>
      <c r="L8" s="26"/>
      <c r="M8" s="50"/>
      <c r="N8" s="74"/>
      <c r="O8" s="74"/>
    </row>
    <row r="9" spans="1:23" s="72" customFormat="1" ht="20.100000000000001" customHeight="1">
      <c r="A9" s="74"/>
      <c r="B9" s="74"/>
      <c r="C9" s="74"/>
      <c r="D9" s="74"/>
      <c r="E9" s="74"/>
      <c r="F9" s="74"/>
      <c r="G9" s="74"/>
      <c r="H9" s="74"/>
      <c r="J9" s="74"/>
      <c r="K9" s="74"/>
      <c r="L9" s="26"/>
      <c r="M9" s="50"/>
      <c r="N9" s="74"/>
      <c r="O9" s="74"/>
    </row>
    <row r="10" spans="1:23" s="72" customFormat="1" ht="20.100000000000001" customHeight="1">
      <c r="A10" s="74" t="s">
        <v>3</v>
      </c>
      <c r="B10" s="648"/>
      <c r="C10" s="641"/>
      <c r="D10" s="641"/>
      <c r="E10" s="641"/>
      <c r="F10" s="641"/>
      <c r="G10" s="641"/>
      <c r="H10" s="641"/>
      <c r="I10" s="641"/>
      <c r="J10" s="641"/>
      <c r="K10" s="641"/>
      <c r="L10" s="52" t="str">
        <f>+IF(B10="","Compilare E-mail","")</f>
        <v>Compilare E-mail</v>
      </c>
      <c r="M10" s="28"/>
      <c r="N10" s="74"/>
      <c r="O10" s="74"/>
    </row>
    <row r="11" spans="1:23" s="72" customFormat="1" ht="20.100000000000001" customHeight="1">
      <c r="B11" s="78"/>
      <c r="C11" s="78"/>
      <c r="D11" s="78"/>
      <c r="E11" s="78"/>
      <c r="F11" s="74"/>
      <c r="G11" s="76"/>
      <c r="H11" s="76"/>
      <c r="J11" s="74"/>
      <c r="K11" s="74"/>
      <c r="L11" s="53"/>
      <c r="M11" s="62"/>
      <c r="N11" s="74"/>
      <c r="O11" s="74"/>
      <c r="S11" s="63"/>
      <c r="T11" s="63"/>
      <c r="U11" s="73"/>
      <c r="V11" s="73"/>
    </row>
    <row r="12" spans="1:23" s="63" customFormat="1" ht="20.100000000000001" customHeight="1">
      <c r="A12" s="639" t="s">
        <v>590</v>
      </c>
      <c r="B12" s="639"/>
      <c r="C12" s="639"/>
      <c r="D12" s="639"/>
      <c r="E12" s="639"/>
      <c r="F12" s="639"/>
      <c r="G12" s="639"/>
      <c r="H12" s="639"/>
      <c r="I12" s="639"/>
      <c r="J12" s="639"/>
      <c r="K12" s="639"/>
      <c r="L12" s="54"/>
      <c r="M12" s="25"/>
      <c r="N12" s="72"/>
      <c r="U12" s="73"/>
      <c r="V12" s="73"/>
    </row>
    <row r="13" spans="1:23" s="82" customFormat="1" ht="18" hidden="1" customHeight="1">
      <c r="A13" s="79">
        <v>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54"/>
      <c r="M13" s="27"/>
      <c r="N13" s="81"/>
      <c r="U13" s="47"/>
      <c r="V13" s="47"/>
    </row>
    <row r="14" spans="1:23" s="63" customFormat="1" ht="20.100000000000001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54"/>
      <c r="M14" s="28"/>
      <c r="N14" s="74"/>
      <c r="O14" s="83"/>
      <c r="U14" s="73"/>
    </row>
    <row r="15" spans="1:23" s="63" customFormat="1" ht="20.100000000000001" customHeight="1">
      <c r="A15" s="640" t="s">
        <v>4</v>
      </c>
      <c r="B15" s="640"/>
      <c r="C15" s="640"/>
      <c r="D15" s="640"/>
      <c r="E15" s="640"/>
      <c r="F15" s="641"/>
      <c r="G15" s="641"/>
      <c r="H15" s="641"/>
      <c r="I15" s="641"/>
      <c r="J15" s="641"/>
      <c r="K15" s="641"/>
      <c r="L15" s="40" t="str">
        <f>+IF(F15="","Compilare denominazione impresa","")</f>
        <v>Compilare denominazione impresa</v>
      </c>
      <c r="M15" s="28"/>
      <c r="N15" s="72"/>
      <c r="U15" s="73"/>
      <c r="V15" s="73"/>
    </row>
    <row r="16" spans="1:23" s="63" customFormat="1" ht="20.100000000000001" customHeight="1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54"/>
      <c r="M16" s="25"/>
      <c r="N16" s="72"/>
      <c r="U16" s="73"/>
    </row>
    <row r="17" spans="1:22" s="63" customFormat="1" ht="20.100000000000001" customHeight="1">
      <c r="A17" s="640" t="s">
        <v>5</v>
      </c>
      <c r="B17" s="640"/>
      <c r="C17" s="640"/>
      <c r="D17" s="640"/>
      <c r="E17" s="640"/>
      <c r="F17" s="647" t="s">
        <v>1231</v>
      </c>
      <c r="G17" s="647"/>
      <c r="H17" s="647"/>
      <c r="I17" s="647"/>
      <c r="J17" s="647"/>
      <c r="K17" s="647"/>
      <c r="L17" s="40" t="str">
        <f>+IF(F17="","Compilare Associazione","")</f>
        <v/>
      </c>
      <c r="M17" s="28"/>
      <c r="N17" s="72"/>
      <c r="U17" s="73"/>
      <c r="V17" s="73"/>
    </row>
    <row r="18" spans="1:22" s="63" customFormat="1" ht="20.100000000000001" customHeight="1">
      <c r="A18" s="72"/>
      <c r="B18" s="72"/>
      <c r="C18" s="72"/>
      <c r="D18" s="72"/>
      <c r="E18" s="72"/>
      <c r="F18" s="72"/>
      <c r="G18" s="72"/>
      <c r="H18" s="72"/>
      <c r="I18" s="72"/>
      <c r="J18" s="74"/>
      <c r="K18" s="72"/>
      <c r="L18" s="40" t="str">
        <f>+IF(C19="","Compilare Partita IVA",IF(LEN(C19)&gt;11,"Partita IVA oltre 11 caratteri?",""))</f>
        <v>Compilare Partita IVA</v>
      </c>
      <c r="M18" s="44"/>
      <c r="N18" s="72"/>
      <c r="P18" s="649"/>
      <c r="Q18" s="649"/>
      <c r="R18" s="649"/>
      <c r="S18" s="84"/>
      <c r="U18" s="73"/>
      <c r="V18" s="73"/>
    </row>
    <row r="19" spans="1:22" ht="20.100000000000001" customHeight="1">
      <c r="A19" s="640" t="s">
        <v>6</v>
      </c>
      <c r="B19" s="640"/>
      <c r="C19" s="650"/>
      <c r="D19" s="650"/>
      <c r="E19" s="650"/>
      <c r="F19" s="651" t="s">
        <v>584</v>
      </c>
      <c r="G19" s="651"/>
      <c r="H19" s="651"/>
      <c r="I19" s="85"/>
      <c r="J19" s="310">
        <v>46</v>
      </c>
      <c r="K19" s="298"/>
      <c r="L19" s="40" t="str">
        <f>+IF(J19=1,"Scegliere CCNL principale","")</f>
        <v/>
      </c>
      <c r="M19" s="28"/>
      <c r="N19" s="84">
        <f>IF(NOT(J19=""),VLOOKUP(J19,ccnl!A2:C82,3,FALSE),"0")</f>
        <v>200</v>
      </c>
      <c r="O19" s="84"/>
      <c r="P19" s="649"/>
      <c r="Q19" s="649"/>
      <c r="R19" s="649"/>
      <c r="T19" s="63"/>
      <c r="U19" s="73"/>
      <c r="V19" s="73"/>
    </row>
    <row r="20" spans="1:22" ht="20.100000000000001" customHeight="1">
      <c r="F20" s="69"/>
      <c r="G20" s="69"/>
      <c r="H20" s="69"/>
      <c r="I20" s="69"/>
      <c r="J20" s="69"/>
      <c r="K20" s="69"/>
      <c r="L20" s="55"/>
      <c r="M20" s="29"/>
      <c r="N20" s="72"/>
      <c r="O20" s="63"/>
      <c r="P20" s="63"/>
      <c r="Q20" s="63"/>
      <c r="R20" s="63"/>
      <c r="S20" s="63"/>
      <c r="T20" s="63"/>
      <c r="U20" s="63"/>
      <c r="V20" s="73"/>
    </row>
    <row r="21" spans="1:22" ht="20.100000000000001" customHeight="1">
      <c r="A21" s="86" t="s">
        <v>422</v>
      </c>
      <c r="F21" s="86"/>
      <c r="G21" s="86"/>
      <c r="H21" s="86"/>
      <c r="J21" s="311">
        <v>1</v>
      </c>
      <c r="L21" s="40" t="str">
        <f>+IF(J21=1,"Scegliere settore Ateco 2025 principale","")</f>
        <v>Scegliere settore Ateco 2025 principale</v>
      </c>
      <c r="M21" s="28"/>
      <c r="N21" s="368">
        <f>IF(NOT(J21=""),VLOOKUP(J21,ateco_2025_2digit!A2:C89,3,FALSE),"0")</f>
        <v>0</v>
      </c>
      <c r="P21" s="366"/>
      <c r="R21" s="63"/>
      <c r="S21" s="63"/>
      <c r="T21" s="63"/>
      <c r="U21" s="73"/>
      <c r="V21" s="73"/>
    </row>
    <row r="22" spans="1:22" ht="20.100000000000001" customHeight="1">
      <c r="L22" s="37"/>
      <c r="R22" s="63"/>
      <c r="S22" s="63"/>
      <c r="T22" s="63"/>
      <c r="U22" s="73"/>
      <c r="V22" s="73"/>
    </row>
    <row r="23" spans="1:22" s="91" customFormat="1" ht="20.100000000000001" customHeight="1">
      <c r="A23" s="642" t="s">
        <v>7</v>
      </c>
      <c r="B23" s="642"/>
      <c r="C23" s="642"/>
      <c r="D23" s="642"/>
      <c r="E23" s="642"/>
      <c r="F23" s="642"/>
      <c r="G23" s="87"/>
      <c r="H23" s="88" t="s">
        <v>8</v>
      </c>
      <c r="I23" s="312" t="b">
        <v>0</v>
      </c>
      <c r="J23" s="88" t="s">
        <v>9</v>
      </c>
      <c r="K23" s="312" t="b">
        <v>0</v>
      </c>
      <c r="L23" s="37" t="str">
        <f>IF(P23+Q23&gt;1,"Scegliere una sola opzione","")</f>
        <v/>
      </c>
      <c r="M23" s="37"/>
      <c r="N23" s="89">
        <f>+IF(I23=TRUE,1,0)</f>
        <v>0</v>
      </c>
      <c r="O23" s="89">
        <f>+IF(K23=TRUE,1,0)</f>
        <v>0</v>
      </c>
      <c r="P23" s="90">
        <f>N23*1</f>
        <v>0</v>
      </c>
      <c r="Q23" s="90">
        <f>O23*1</f>
        <v>0</v>
      </c>
    </row>
    <row r="24" spans="1:22" s="63" customFormat="1" ht="20.100000000000001" customHeight="1">
      <c r="L24" s="40"/>
      <c r="N24" s="72"/>
      <c r="R24" s="72"/>
    </row>
    <row r="25" spans="1:22" ht="20.100000000000001" customHeight="1">
      <c r="A25" s="92" t="s">
        <v>10</v>
      </c>
      <c r="B25" s="92"/>
      <c r="C25" s="92"/>
      <c r="D25" s="92"/>
      <c r="E25" s="92"/>
      <c r="F25" s="92"/>
      <c r="G25" s="92"/>
      <c r="H25" s="92"/>
      <c r="I25" s="72"/>
      <c r="J25" s="72"/>
      <c r="K25" s="72"/>
      <c r="L25" s="31" t="str">
        <f>IF(NOT(N27=1),IF(NOT(N29=1),"Compilare A.6",""),IF(NOT(N29=1),"","Attenzione compilare solo un'opzione!"))</f>
        <v>Compilare A.6</v>
      </c>
      <c r="M25" s="58"/>
      <c r="N25" s="72"/>
      <c r="O25" s="63"/>
      <c r="P25" s="72"/>
      <c r="Q25" s="72"/>
    </row>
    <row r="26" spans="1:22" ht="20.100000000000001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37"/>
      <c r="M26" s="35"/>
      <c r="Q26" s="93"/>
    </row>
    <row r="27" spans="1:22" ht="20.100000000000001" customHeight="1">
      <c r="B27" s="94" t="str">
        <f>IF(P23=1,"l'unica sede","tutta l'impresa a livello nazionale")</f>
        <v>tutta l'impresa a livello nazionale</v>
      </c>
      <c r="C27" s="94"/>
      <c r="D27" s="94"/>
      <c r="E27" s="312" t="b">
        <v>0</v>
      </c>
      <c r="H27" s="72" t="s">
        <v>11</v>
      </c>
      <c r="K27" s="312">
        <v>1</v>
      </c>
      <c r="L27" s="31" t="str">
        <f>IF(AND(P23=1,Q23=0),IF(N27=1,IF(O27&gt;0,"","Scegliere Provincia dell'unica sede"),IF(O27&gt;0,"Attenzione A.6!","")),IF(AND(P23=0,Q23=1),IF(N27=1,IF(O27&gt;0,"","Scegliere Provincia della sede principale"),IF(O27&gt;0,"Attenzione A.6!","")),""))</f>
        <v/>
      </c>
      <c r="M27" s="25"/>
      <c r="N27" s="84">
        <f>+IF(E27=TRUE,1,0)</f>
        <v>0</v>
      </c>
      <c r="O27" s="84">
        <f>+IF(NOT(K27=""),VLOOKUP(K27,provincia!A1:C109,3,FALSE),0)</f>
        <v>0</v>
      </c>
      <c r="P27" s="95">
        <f>N27*1</f>
        <v>0</v>
      </c>
      <c r="Q27" s="93"/>
    </row>
    <row r="28" spans="1:22" ht="20.100000000000001" customHeight="1">
      <c r="B28" s="72"/>
      <c r="C28" s="72"/>
      <c r="D28" s="72"/>
      <c r="E28" s="85"/>
      <c r="H28" s="72"/>
      <c r="K28" s="85"/>
      <c r="L28" s="37"/>
      <c r="M28" s="35"/>
      <c r="N28" s="72"/>
      <c r="O28" s="72"/>
      <c r="P28" s="96"/>
      <c r="Q28" s="93"/>
    </row>
    <row r="29" spans="1:22" ht="20.100000000000001" customHeight="1">
      <c r="B29" s="94" t="s">
        <v>12</v>
      </c>
      <c r="C29" s="94"/>
      <c r="D29" s="72"/>
      <c r="E29" s="312" t="b">
        <v>0</v>
      </c>
      <c r="H29" s="299" t="s">
        <v>11</v>
      </c>
      <c r="K29" s="312">
        <v>1</v>
      </c>
      <c r="L29" s="31" t="str">
        <f>IF(OR(AND(N23=1,P29=1),AND(N23=0,O23=0,P29=1)),"Attenzione A.5!",IF(P29=1,IF(O29&gt;"0","","Scegliere Provincia dell'unità locale"),IF(AND(P29=0,O29&gt;"0"),"Attenzione A.6!","")))</f>
        <v/>
      </c>
      <c r="N29" s="84">
        <f>+IF(E29=TRUE,1,0)</f>
        <v>0</v>
      </c>
      <c r="O29" s="84">
        <f>IF(NOT(K29=""),VLOOKUP(K29,provincia!A1:C109,3,FALSE),0)</f>
        <v>0</v>
      </c>
      <c r="P29" s="95">
        <f>N29*1</f>
        <v>0</v>
      </c>
      <c r="Q29" s="93"/>
    </row>
    <row r="30" spans="1:22" ht="20.100000000000001" customHeight="1">
      <c r="P30" s="93"/>
      <c r="Q30" s="93"/>
    </row>
    <row r="31" spans="1:22" s="63" customFormat="1" ht="20.100000000000001" customHeight="1">
      <c r="A31" s="663"/>
      <c r="B31" s="663"/>
      <c r="C31" s="663"/>
      <c r="D31" s="663"/>
      <c r="E31" s="663"/>
      <c r="F31" s="663"/>
      <c r="G31" s="663"/>
      <c r="H31" s="663"/>
      <c r="I31" s="663"/>
      <c r="J31" s="663"/>
      <c r="K31" s="663"/>
      <c r="L31" s="32"/>
      <c r="M31" s="35"/>
      <c r="N31" s="74"/>
      <c r="O31" s="83"/>
    </row>
    <row r="32" spans="1:22" s="98" customFormat="1" ht="20.100000000000001" customHeight="1">
      <c r="A32" s="639" t="s">
        <v>589</v>
      </c>
      <c r="B32" s="639"/>
      <c r="C32" s="639"/>
      <c r="D32" s="639"/>
      <c r="E32" s="639"/>
      <c r="F32" s="639"/>
      <c r="G32" s="639"/>
      <c r="H32" s="639"/>
      <c r="I32" s="639"/>
      <c r="J32" s="639"/>
      <c r="K32" s="639"/>
      <c r="L32" s="33"/>
      <c r="M32" s="64"/>
      <c r="N32" s="97"/>
    </row>
    <row r="33" spans="1:15" s="63" customFormat="1" ht="20.100000000000001" customHeight="1">
      <c r="A33" s="74"/>
      <c r="B33" s="74"/>
      <c r="C33" s="74"/>
      <c r="D33" s="74"/>
      <c r="E33" s="74"/>
      <c r="F33" s="74"/>
      <c r="G33" s="74"/>
      <c r="H33" s="74"/>
      <c r="I33" s="72"/>
      <c r="J33" s="74"/>
      <c r="K33" s="74"/>
      <c r="L33" s="24"/>
      <c r="M33" s="25"/>
      <c r="N33" s="74"/>
      <c r="O33" s="83"/>
    </row>
    <row r="34" spans="1:15" s="63" customFormat="1" ht="20.100000000000001" customHeight="1">
      <c r="A34" s="613" t="s">
        <v>13</v>
      </c>
      <c r="B34" s="613"/>
      <c r="C34" s="613"/>
      <c r="D34" s="613"/>
      <c r="E34" s="613"/>
      <c r="F34" s="613"/>
      <c r="G34" s="613"/>
      <c r="H34" s="613"/>
      <c r="I34" s="613"/>
      <c r="J34" s="613"/>
      <c r="K34" s="613"/>
      <c r="L34" s="24"/>
      <c r="M34" s="25"/>
      <c r="N34" s="72"/>
    </row>
    <row r="35" spans="1:15" s="63" customFormat="1" ht="20.100000000000001" customHeight="1">
      <c r="A35" s="286"/>
      <c r="B35" s="286"/>
      <c r="C35" s="286"/>
      <c r="D35" s="286"/>
      <c r="E35" s="286"/>
      <c r="F35" s="74"/>
      <c r="G35" s="74"/>
      <c r="H35" s="74"/>
      <c r="I35" s="72"/>
      <c r="J35" s="74"/>
      <c r="K35" s="74"/>
      <c r="L35" s="24"/>
      <c r="M35" s="25"/>
      <c r="N35" s="74"/>
      <c r="O35" s="83"/>
    </row>
    <row r="36" spans="1:15" s="63" customFormat="1" ht="20.100000000000001" customHeight="1">
      <c r="A36" s="655"/>
      <c r="B36" s="655"/>
      <c r="C36" s="656"/>
      <c r="D36" s="618" t="s">
        <v>554</v>
      </c>
      <c r="E36" s="618"/>
      <c r="F36" s="618"/>
      <c r="G36" s="618"/>
      <c r="H36" s="618" t="s">
        <v>682</v>
      </c>
      <c r="I36" s="618" t="b">
        <v>0</v>
      </c>
      <c r="J36" s="618"/>
      <c r="K36" s="623" t="b">
        <v>1</v>
      </c>
      <c r="L36" s="24"/>
      <c r="M36" s="25"/>
      <c r="N36" s="72"/>
    </row>
    <row r="37" spans="1:15" s="63" customFormat="1" ht="20.100000000000001" customHeight="1">
      <c r="A37" s="657"/>
      <c r="B37" s="657"/>
      <c r="C37" s="658"/>
      <c r="D37" s="659" t="s">
        <v>14</v>
      </c>
      <c r="E37" s="660"/>
      <c r="F37" s="661" t="s">
        <v>15</v>
      </c>
      <c r="G37" s="661"/>
      <c r="H37" s="659" t="s">
        <v>14</v>
      </c>
      <c r="I37" s="660"/>
      <c r="J37" s="661" t="s">
        <v>15</v>
      </c>
      <c r="K37" s="662"/>
      <c r="L37" s="24"/>
      <c r="M37" s="25"/>
      <c r="N37" s="72"/>
    </row>
    <row r="38" spans="1:15" s="63" customFormat="1" ht="20.100000000000001" customHeight="1">
      <c r="A38" s="637" t="s">
        <v>16</v>
      </c>
      <c r="B38" s="637"/>
      <c r="C38" s="638"/>
      <c r="D38" s="652"/>
      <c r="E38" s="653"/>
      <c r="F38" s="654"/>
      <c r="G38" s="654"/>
      <c r="H38" s="601"/>
      <c r="I38" s="602"/>
      <c r="J38" s="622"/>
      <c r="K38" s="629"/>
      <c r="L38" s="24"/>
      <c r="M38" s="25"/>
      <c r="N38" s="72"/>
    </row>
    <row r="39" spans="1:15" s="63" customFormat="1" ht="20.100000000000001" customHeight="1">
      <c r="A39" s="636" t="s">
        <v>17</v>
      </c>
      <c r="B39" s="636"/>
      <c r="C39" s="636"/>
      <c r="D39" s="632"/>
      <c r="E39" s="633"/>
      <c r="F39" s="634"/>
      <c r="G39" s="634"/>
      <c r="H39" s="632"/>
      <c r="I39" s="633"/>
      <c r="J39" s="634"/>
      <c r="K39" s="635"/>
      <c r="L39" s="24"/>
      <c r="M39" s="25"/>
      <c r="N39" s="72"/>
    </row>
    <row r="40" spans="1:15" s="63" customFormat="1" ht="20.100000000000001" customHeight="1">
      <c r="A40" s="603" t="s">
        <v>384</v>
      </c>
      <c r="B40" s="603"/>
      <c r="C40" s="603"/>
      <c r="D40" s="627">
        <f>+SUM(D38:E39)</f>
        <v>0</v>
      </c>
      <c r="E40" s="628"/>
      <c r="F40" s="624">
        <f>+SUM(F38:G39)</f>
        <v>0</v>
      </c>
      <c r="G40" s="631"/>
      <c r="H40" s="627">
        <f>+SUM(H38:I39)</f>
        <v>0</v>
      </c>
      <c r="I40" s="628"/>
      <c r="J40" s="624">
        <f>+SUM(J38:K39)</f>
        <v>0</v>
      </c>
      <c r="K40" s="625"/>
      <c r="L40" s="24"/>
      <c r="M40" s="25"/>
      <c r="N40" s="72"/>
    </row>
    <row r="41" spans="1:15" s="63" customFormat="1" ht="20.100000000000001" customHeight="1">
      <c r="A41" s="626" t="s">
        <v>18</v>
      </c>
      <c r="B41" s="626"/>
      <c r="C41" s="626"/>
      <c r="D41" s="601"/>
      <c r="E41" s="602"/>
      <c r="F41" s="622"/>
      <c r="G41" s="622"/>
      <c r="H41" s="601"/>
      <c r="I41" s="602"/>
      <c r="J41" s="622"/>
      <c r="K41" s="629"/>
      <c r="L41" s="24"/>
      <c r="M41" s="25"/>
      <c r="N41" s="72"/>
    </row>
    <row r="42" spans="1:15" s="63" customFormat="1" ht="20.100000000000001" customHeight="1">
      <c r="A42" s="630" t="s">
        <v>19</v>
      </c>
      <c r="B42" s="630"/>
      <c r="C42" s="630"/>
      <c r="D42" s="601"/>
      <c r="E42" s="602"/>
      <c r="F42" s="622"/>
      <c r="G42" s="622"/>
      <c r="H42" s="601"/>
      <c r="I42" s="602"/>
      <c r="J42" s="622"/>
      <c r="K42" s="629"/>
      <c r="L42" s="24"/>
      <c r="M42" s="25"/>
      <c r="N42" s="72"/>
    </row>
    <row r="43" spans="1:15" s="63" customFormat="1" ht="20.100000000000001" customHeight="1">
      <c r="A43" s="620" t="s">
        <v>20</v>
      </c>
      <c r="B43" s="620"/>
      <c r="C43" s="620"/>
      <c r="D43" s="614"/>
      <c r="E43" s="615"/>
      <c r="F43" s="606"/>
      <c r="G43" s="606"/>
      <c r="H43" s="614"/>
      <c r="I43" s="615"/>
      <c r="J43" s="606"/>
      <c r="K43" s="607"/>
      <c r="L43" s="28"/>
      <c r="M43" s="28"/>
      <c r="N43" s="72"/>
    </row>
    <row r="44" spans="1:15" s="63" customFormat="1" ht="20.100000000000001" customHeight="1">
      <c r="A44" s="619" t="s">
        <v>386</v>
      </c>
      <c r="B44" s="619"/>
      <c r="C44" s="619"/>
      <c r="D44" s="610">
        <f>D40+SUM(D41:E43)</f>
        <v>0</v>
      </c>
      <c r="E44" s="611"/>
      <c r="F44" s="608">
        <f>F40+SUM(F41:G43)</f>
        <v>0</v>
      </c>
      <c r="G44" s="609"/>
      <c r="H44" s="610">
        <f>H40+SUM(H41:I43)</f>
        <v>0</v>
      </c>
      <c r="I44" s="611"/>
      <c r="J44" s="608">
        <f>J40+SUM(J41:K43)</f>
        <v>0</v>
      </c>
      <c r="K44" s="612"/>
      <c r="L44" s="45"/>
      <c r="M44" s="45"/>
      <c r="N44" s="72"/>
    </row>
    <row r="45" spans="1:15" s="63" customFormat="1" ht="20.100000000000001" customHeight="1">
      <c r="A45" s="74"/>
      <c r="B45" s="74"/>
      <c r="C45" s="74"/>
      <c r="D45" s="74"/>
      <c r="E45" s="74"/>
      <c r="F45" s="74"/>
      <c r="G45" s="74"/>
      <c r="H45" s="74"/>
      <c r="I45" s="72"/>
      <c r="J45" s="74"/>
      <c r="K45" s="74"/>
      <c r="L45" s="25"/>
      <c r="M45" s="25"/>
      <c r="N45" s="74"/>
      <c r="O45" s="83"/>
    </row>
    <row r="46" spans="1:15" s="63" customFormat="1" ht="20.100000000000001" customHeight="1">
      <c r="A46" s="74"/>
      <c r="B46" s="74"/>
      <c r="C46" s="74"/>
      <c r="D46" s="74"/>
      <c r="E46" s="74"/>
      <c r="F46" s="74"/>
      <c r="G46" s="74"/>
      <c r="H46" s="74"/>
      <c r="I46" s="72"/>
      <c r="J46" s="74"/>
      <c r="K46" s="74"/>
      <c r="L46" s="24"/>
      <c r="M46" s="25"/>
      <c r="N46" s="74"/>
      <c r="O46" s="83"/>
    </row>
    <row r="47" spans="1:15" s="63" customFormat="1" ht="20.100000000000001" customHeight="1">
      <c r="A47" s="613"/>
      <c r="B47" s="613"/>
      <c r="C47" s="613"/>
      <c r="D47" s="613"/>
      <c r="E47" s="613"/>
      <c r="F47" s="613"/>
      <c r="G47" s="613"/>
      <c r="H47" s="613"/>
      <c r="I47" s="613"/>
      <c r="J47" s="613"/>
      <c r="K47" s="613"/>
      <c r="L47" s="24"/>
      <c r="M47" s="25"/>
      <c r="N47" s="74"/>
      <c r="O47" s="83"/>
    </row>
    <row r="48" spans="1:15" s="63" customFormat="1" ht="20.100000000000001" customHeight="1">
      <c r="A48" s="613" t="s">
        <v>383</v>
      </c>
      <c r="B48" s="613"/>
      <c r="C48" s="613"/>
      <c r="D48" s="613"/>
      <c r="E48" s="613"/>
      <c r="F48" s="613"/>
      <c r="G48" s="613"/>
      <c r="H48" s="613"/>
      <c r="I48" s="613"/>
      <c r="J48" s="613"/>
      <c r="K48" s="613"/>
      <c r="L48" s="24"/>
      <c r="M48" s="25"/>
      <c r="N48" s="74"/>
      <c r="O48" s="83"/>
    </row>
    <row r="49" spans="1:21" s="63" customFormat="1" ht="20.100000000000001" customHeight="1">
      <c r="A49" s="74"/>
      <c r="B49" s="74"/>
      <c r="C49" s="74"/>
      <c r="D49" s="74"/>
      <c r="E49" s="74"/>
      <c r="F49" s="74"/>
      <c r="G49" s="74"/>
      <c r="H49" s="74"/>
      <c r="I49" s="72"/>
      <c r="J49" s="74"/>
      <c r="K49" s="74"/>
      <c r="L49" s="24"/>
      <c r="M49" s="25"/>
      <c r="N49" s="74"/>
      <c r="O49" s="83"/>
    </row>
    <row r="50" spans="1:21" s="63" customFormat="1" ht="20.100000000000001" customHeight="1">
      <c r="A50" s="621" t="s">
        <v>385</v>
      </c>
      <c r="B50" s="621"/>
      <c r="C50" s="621"/>
      <c r="D50" s="618" t="s">
        <v>554</v>
      </c>
      <c r="E50" s="618"/>
      <c r="F50" s="618"/>
      <c r="G50" s="618"/>
      <c r="H50" s="618" t="s">
        <v>682</v>
      </c>
      <c r="I50" s="618"/>
      <c r="J50" s="618"/>
      <c r="K50" s="623"/>
      <c r="L50" s="24"/>
      <c r="M50" s="25"/>
      <c r="N50" s="72"/>
    </row>
    <row r="51" spans="1:21" s="63" customFormat="1" ht="30.6" customHeight="1">
      <c r="A51" s="621"/>
      <c r="B51" s="621"/>
      <c r="C51" s="621"/>
      <c r="D51" s="99" t="s">
        <v>14</v>
      </c>
      <c r="E51" s="100" t="s">
        <v>21</v>
      </c>
      <c r="F51" s="101" t="s">
        <v>15</v>
      </c>
      <c r="G51" s="102" t="s">
        <v>21</v>
      </c>
      <c r="H51" s="103" t="s">
        <v>14</v>
      </c>
      <c r="I51" s="100" t="s">
        <v>21</v>
      </c>
      <c r="J51" s="101" t="s">
        <v>15</v>
      </c>
      <c r="K51" s="255" t="s">
        <v>21</v>
      </c>
      <c r="L51" s="24"/>
      <c r="M51" s="25"/>
      <c r="N51" s="72"/>
    </row>
    <row r="52" spans="1:21" s="63" customFormat="1" ht="20.100000000000001" customHeight="1">
      <c r="A52" s="104" t="s">
        <v>22</v>
      </c>
      <c r="B52" s="104"/>
      <c r="C52" s="105"/>
      <c r="D52" s="11"/>
      <c r="E52" s="11"/>
      <c r="F52" s="11"/>
      <c r="G52" s="12"/>
      <c r="H52" s="13"/>
      <c r="I52" s="11"/>
      <c r="J52" s="11"/>
      <c r="K52" s="256"/>
      <c r="L52" s="31" t="str">
        <f>IF(D40&gt;0,IF(D57&gt;0,IF(AND(D40=D57,D39=E57),"","Attenzione Maschi 2024 in B.1!"),"Compilare Maschi 2024 in B.2"),IF(AND(D40=D57,D39=E57),"","Attenzione Maschi 2024 in B.1!"))</f>
        <v/>
      </c>
      <c r="M52" s="35"/>
      <c r="N52" s="72"/>
    </row>
    <row r="53" spans="1:21" s="63" customFormat="1" ht="20.100000000000001" customHeight="1">
      <c r="A53" s="104" t="s">
        <v>23</v>
      </c>
      <c r="B53" s="104"/>
      <c r="C53" s="105"/>
      <c r="D53" s="11"/>
      <c r="E53" s="11"/>
      <c r="F53" s="11"/>
      <c r="G53" s="12"/>
      <c r="H53" s="13"/>
      <c r="I53" s="11"/>
      <c r="J53" s="11"/>
      <c r="K53" s="256"/>
      <c r="L53" s="52" t="str">
        <f>IF(F40&gt;0, IF(F57&gt;0,IF(AND(F40=F57,F39=G57),"","Attenzione Femmine 2024 in B.1!"),"Compilare Femmine 2024 in B.2"),IF(AND(F40=F57,F39=G57),"","Attenzione Femmine 2024 in B.1!"))</f>
        <v/>
      </c>
      <c r="M53" s="28"/>
      <c r="N53" s="72"/>
    </row>
    <row r="54" spans="1:21" s="63" customFormat="1" ht="20.100000000000001" customHeight="1">
      <c r="A54" s="104" t="s">
        <v>24</v>
      </c>
      <c r="B54" s="104"/>
      <c r="C54" s="105"/>
      <c r="D54" s="11"/>
      <c r="E54" s="11"/>
      <c r="F54" s="11"/>
      <c r="G54" s="12"/>
      <c r="H54" s="13"/>
      <c r="I54" s="11"/>
      <c r="J54" s="11"/>
      <c r="K54" s="256"/>
      <c r="L54" s="52" t="str">
        <f>IF((D39+F39)&gt;0,IF((E57+G57)&gt;0,IF((E57+G57)=(D39+F39),"","Attenzione part-time 2024 in B.2!"),"Compilare part-time 2024 in B.2"),IF((E57+G57)=(D39+F39),"","Attenzione part-time 2024 in B.2!"))</f>
        <v/>
      </c>
      <c r="M54" s="28"/>
      <c r="N54" s="72"/>
    </row>
    <row r="55" spans="1:21" s="63" customFormat="1" ht="20.100000000000001" customHeight="1">
      <c r="A55" s="104" t="s">
        <v>25</v>
      </c>
      <c r="B55" s="104"/>
      <c r="C55" s="105"/>
      <c r="D55" s="11"/>
      <c r="E55" s="11"/>
      <c r="F55" s="11"/>
      <c r="G55" s="12"/>
      <c r="H55" s="13"/>
      <c r="I55" s="11"/>
      <c r="J55" s="11"/>
      <c r="K55" s="256"/>
      <c r="L55" s="52" t="str">
        <f>IF(H40&gt;0, IF(H57&gt;0,IF(AND(H40=H57,H39=I57),"","Attenzione Maschi 2025 in B.1!"),"Compilare Maschi 2025 in B.2"),IF(AND(H40=H57,H39=I57),"","Attenzione Maschi 2025 in B.1!"))</f>
        <v/>
      </c>
      <c r="M55" s="28"/>
      <c r="N55" s="94"/>
      <c r="O55" s="94"/>
      <c r="P55" s="94"/>
      <c r="Q55" s="94"/>
      <c r="R55" s="94"/>
      <c r="S55" s="94"/>
      <c r="T55" s="94"/>
      <c r="U55" s="94"/>
    </row>
    <row r="56" spans="1:21" s="63" customFormat="1" ht="20.100000000000001" customHeight="1">
      <c r="A56" s="104" t="s">
        <v>26</v>
      </c>
      <c r="B56" s="104"/>
      <c r="C56" s="105"/>
      <c r="D56" s="11"/>
      <c r="E56" s="11"/>
      <c r="F56" s="11"/>
      <c r="G56" s="12"/>
      <c r="H56" s="13"/>
      <c r="I56" s="11"/>
      <c r="J56" s="11"/>
      <c r="K56" s="256"/>
      <c r="L56" s="52" t="str">
        <f>IF(J40&gt;0, IF(J57&gt;0,IF(AND(J40=J57,J39=K57),"","Attenzione Femmine 2025 in B.1!"),"Compilare Femmine 2025 in B.2"),IF(AND(J40=J57,J39=K57),"","Attenzione Femmine 2025 in B.1!"))</f>
        <v/>
      </c>
      <c r="M56" s="28"/>
      <c r="N56" s="72"/>
    </row>
    <row r="57" spans="1:21" s="63" customFormat="1" ht="20.100000000000001" customHeight="1">
      <c r="A57" s="603" t="s">
        <v>384</v>
      </c>
      <c r="B57" s="603"/>
      <c r="C57" s="603"/>
      <c r="D57" s="106">
        <f t="shared" ref="D57:J57" si="0">+SUM(D52:D56)</f>
        <v>0</v>
      </c>
      <c r="E57" s="107">
        <f t="shared" si="0"/>
        <v>0</v>
      </c>
      <c r="F57" s="106">
        <f t="shared" si="0"/>
        <v>0</v>
      </c>
      <c r="G57" s="107">
        <f t="shared" si="0"/>
        <v>0</v>
      </c>
      <c r="H57" s="106">
        <f t="shared" si="0"/>
        <v>0</v>
      </c>
      <c r="I57" s="107">
        <f>+SUM(I52:I56)</f>
        <v>0</v>
      </c>
      <c r="J57" s="106">
        <f t="shared" si="0"/>
        <v>0</v>
      </c>
      <c r="K57" s="257">
        <f>+SUM(K52:K56)</f>
        <v>0</v>
      </c>
      <c r="L57" s="52" t="str">
        <f>IF((H39+J39)&gt;0,IF((I57+K57)&gt;0,IF((I57+K57)=(H39+J39),"","Attenzione part-time 2025 in B.2!"),"Compilare part-time 2025 in B.2"),IF((I57+K57)=(H39+J39),"","Attenzione part-time 2025 in B.2!"))</f>
        <v/>
      </c>
      <c r="M57" s="28"/>
      <c r="N57" s="72"/>
    </row>
    <row r="58" spans="1:21" ht="20.100000000000001" customHeight="1"/>
    <row r="59" spans="1:21" s="110" customFormat="1" ht="20.100000000000001" customHeight="1">
      <c r="A59" s="613" t="s">
        <v>683</v>
      </c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34"/>
      <c r="M59" s="25"/>
      <c r="N59" s="108"/>
      <c r="O59" s="109"/>
    </row>
    <row r="60" spans="1:21" s="295" customFormat="1" ht="27" customHeight="1">
      <c r="A60" s="379" t="s">
        <v>451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62"/>
      <c r="N60" s="296"/>
      <c r="P60" s="296"/>
      <c r="Q60" s="296"/>
      <c r="R60" s="296"/>
    </row>
    <row r="61" spans="1:21" s="111" customFormat="1" ht="20.100000000000001" customHeight="1">
      <c r="B61" s="87" t="s">
        <v>380</v>
      </c>
      <c r="C61" s="112"/>
      <c r="D61" s="112"/>
      <c r="E61" s="112"/>
      <c r="F61" s="112"/>
      <c r="G61" s="112"/>
      <c r="H61" s="112"/>
      <c r="I61" s="616"/>
      <c r="J61" s="617"/>
      <c r="K61" s="113"/>
      <c r="L61" s="552" t="str">
        <f>IF((I61+I66)&gt;0, IF((H44+J44-D44-F44)=(I61-I66),"","Attenzione: dati non coerenti con variazione tra 31.12.2024 e 31.12.2025 del totale dipendenti ricavabile da B.1"),"")</f>
        <v/>
      </c>
      <c r="M61" s="30"/>
      <c r="N61" s="114"/>
      <c r="O61" s="114"/>
      <c r="P61" s="114"/>
      <c r="Q61" s="114"/>
      <c r="R61" s="114"/>
    </row>
    <row r="62" spans="1:21" s="111" customFormat="1" ht="20.100000000000001" customHeight="1">
      <c r="C62" s="518" t="s">
        <v>1145</v>
      </c>
      <c r="D62" s="119" t="s">
        <v>1142</v>
      </c>
      <c r="E62" s="112"/>
      <c r="F62" s="112"/>
      <c r="G62" s="112"/>
      <c r="H62" s="112"/>
      <c r="I62" s="616"/>
      <c r="J62" s="617"/>
      <c r="K62" s="113"/>
      <c r="L62" s="552"/>
      <c r="M62" s="30"/>
      <c r="N62" s="114"/>
      <c r="O62" s="114"/>
      <c r="P62" s="114"/>
      <c r="Q62" s="114"/>
      <c r="R62" s="114"/>
    </row>
    <row r="63" spans="1:21" s="111" customFormat="1" ht="20.100000000000001" customHeight="1">
      <c r="A63" s="87"/>
      <c r="C63" s="87"/>
      <c r="D63" s="119" t="s">
        <v>1143</v>
      </c>
      <c r="E63" s="112"/>
      <c r="F63" s="112"/>
      <c r="G63" s="112"/>
      <c r="H63" s="112"/>
      <c r="I63" s="616"/>
      <c r="J63" s="617"/>
      <c r="K63" s="113"/>
      <c r="L63" s="552"/>
      <c r="M63" s="30"/>
      <c r="N63" s="114"/>
      <c r="O63" s="114"/>
      <c r="P63" s="114"/>
      <c r="Q63" s="114"/>
      <c r="R63" s="114"/>
    </row>
    <row r="64" spans="1:21" s="111" customFormat="1" ht="20.100000000000001" customHeight="1">
      <c r="A64" s="87"/>
      <c r="C64" s="87"/>
      <c r="D64" s="119" t="s">
        <v>1144</v>
      </c>
      <c r="E64" s="112"/>
      <c r="F64" s="112"/>
      <c r="G64" s="112"/>
      <c r="H64" s="112"/>
      <c r="I64" s="616"/>
      <c r="J64" s="617"/>
      <c r="K64" s="113"/>
      <c r="L64" s="552"/>
      <c r="M64" s="30"/>
      <c r="N64" s="114"/>
      <c r="O64" s="114"/>
      <c r="P64" s="114"/>
      <c r="Q64" s="114"/>
      <c r="R64" s="114"/>
    </row>
    <row r="65" spans="1:20" s="111" customFormat="1" ht="20.100000000000001" customHeight="1">
      <c r="B65" s="87"/>
      <c r="C65" s="112"/>
      <c r="D65" s="112"/>
      <c r="E65" s="112"/>
      <c r="F65" s="112"/>
      <c r="G65" s="112"/>
      <c r="H65" s="112"/>
      <c r="I65" s="115"/>
      <c r="J65" s="115"/>
      <c r="K65" s="113"/>
      <c r="L65" s="552"/>
      <c r="M65" s="30"/>
      <c r="N65" s="114"/>
      <c r="O65" s="114"/>
      <c r="P65" s="114"/>
      <c r="Q65" s="114"/>
      <c r="R65" s="114"/>
    </row>
    <row r="66" spans="1:20" s="111" customFormat="1" ht="20.100000000000001" customHeight="1">
      <c r="B66" s="87" t="s">
        <v>450</v>
      </c>
      <c r="C66" s="116"/>
      <c r="D66" s="116"/>
      <c r="E66" s="116"/>
      <c r="F66" s="116"/>
      <c r="G66" s="116"/>
      <c r="H66" s="116"/>
      <c r="I66" s="616"/>
      <c r="J66" s="617"/>
      <c r="L66" s="552"/>
      <c r="M66" s="28"/>
      <c r="N66" s="114"/>
      <c r="P66" s="114"/>
      <c r="Q66" s="114"/>
      <c r="R66" s="114"/>
    </row>
    <row r="67" spans="1:20" s="111" customFormat="1" ht="20.100000000000001" customHeight="1">
      <c r="A67" s="120"/>
      <c r="B67" s="119"/>
      <c r="C67" s="250"/>
      <c r="D67" s="116"/>
      <c r="E67" s="116"/>
      <c r="F67" s="116"/>
      <c r="G67" s="116"/>
      <c r="L67" s="44"/>
      <c r="M67" s="44"/>
      <c r="N67" s="114"/>
      <c r="O67" s="118"/>
      <c r="P67" s="114"/>
      <c r="Q67" s="114"/>
      <c r="R67" s="114"/>
    </row>
    <row r="68" spans="1:20" s="111" customFormat="1" ht="20.100000000000001" customHeight="1">
      <c r="B68" s="297" t="s">
        <v>467</v>
      </c>
      <c r="C68" s="234" t="s">
        <v>387</v>
      </c>
      <c r="D68" s="116"/>
      <c r="E68" s="116"/>
      <c r="F68" s="116"/>
      <c r="G68" s="116"/>
      <c r="H68" s="116"/>
      <c r="I68" s="604"/>
      <c r="J68" s="605"/>
      <c r="L68" s="552" t="str">
        <f>IF(OR(I61+I66&gt;0,I68+I69&gt;0), IF(AND(I68&lt;=I66,I69&lt;=I66,I68+I69&lt;=I66),"","Attenzione: dati non coerenti con dipendenti cessati"),"")</f>
        <v/>
      </c>
      <c r="M68" s="44"/>
      <c r="N68" s="114"/>
      <c r="O68" s="118"/>
      <c r="P68" s="114"/>
      <c r="Q68" s="114"/>
      <c r="R68" s="114"/>
    </row>
    <row r="69" spans="1:20" s="111" customFormat="1" ht="20.100000000000001" customHeight="1">
      <c r="B69" s="119"/>
      <c r="C69" s="234" t="s">
        <v>462</v>
      </c>
      <c r="D69" s="116"/>
      <c r="E69" s="116"/>
      <c r="F69" s="30"/>
      <c r="G69" s="116"/>
      <c r="H69" s="116"/>
      <c r="I69" s="604"/>
      <c r="J69" s="605"/>
      <c r="L69" s="552"/>
      <c r="M69" s="44"/>
      <c r="N69" s="114"/>
      <c r="O69" s="118"/>
      <c r="P69" s="114"/>
      <c r="Q69" s="114"/>
      <c r="R69" s="114"/>
    </row>
    <row r="70" spans="1:20" s="111" customFormat="1" ht="20.100000000000001" customHeight="1">
      <c r="B70" s="121"/>
      <c r="C70" s="30"/>
      <c r="D70" s="30"/>
      <c r="E70" s="30"/>
      <c r="F70" s="30"/>
      <c r="G70" s="30"/>
      <c r="H70" s="30"/>
      <c r="I70" s="122"/>
      <c r="J70" s="123"/>
      <c r="L70" s="36"/>
      <c r="M70" s="36"/>
      <c r="T70" s="118"/>
    </row>
    <row r="71" spans="1:20" s="111" customFormat="1" ht="20.100000000000001" customHeight="1">
      <c r="A71" s="600" t="s">
        <v>684</v>
      </c>
      <c r="B71" s="600"/>
      <c r="C71" s="600"/>
      <c r="D71" s="600"/>
      <c r="E71" s="600"/>
      <c r="F71" s="600"/>
      <c r="G71" s="600"/>
      <c r="H71" s="121"/>
      <c r="I71" s="293" t="str">
        <f>IF(ISERROR((I61+I66)/(D44+F44)),"",(I61+I66)/(D44+F44))</f>
        <v/>
      </c>
      <c r="L71" s="30"/>
      <c r="M71" s="30"/>
      <c r="N71" s="114"/>
      <c r="O71" s="114"/>
      <c r="P71" s="114"/>
      <c r="Q71" s="114"/>
      <c r="R71" s="114"/>
    </row>
    <row r="72" spans="1:20" s="111" customFormat="1" ht="20.100000000000001" customHeight="1">
      <c r="A72" s="124"/>
      <c r="B72" s="125"/>
      <c r="C72" s="30"/>
      <c r="D72" s="126"/>
      <c r="E72" s="125"/>
      <c r="F72" s="125"/>
      <c r="G72" s="121"/>
      <c r="H72" s="121"/>
      <c r="I72" s="121"/>
      <c r="L72" s="30"/>
      <c r="M72" s="30"/>
      <c r="N72" s="114"/>
      <c r="O72" s="114"/>
      <c r="P72" s="114"/>
      <c r="Q72" s="114"/>
      <c r="R72" s="114"/>
    </row>
    <row r="73" spans="1:20" ht="20.100000000000001" customHeight="1">
      <c r="A73" s="86" t="s">
        <v>841</v>
      </c>
      <c r="B73" s="86"/>
      <c r="C73" s="86"/>
      <c r="D73" s="86"/>
      <c r="E73" s="86"/>
      <c r="H73" s="386"/>
      <c r="J73" s="404"/>
      <c r="K73" s="552" t="str">
        <f>IF(H73&gt;H44+J44,"Attenzione: i dipendenti indicati superano il totale dei dipendenti indicati in B.1"&amp;" ("&amp;H44+J44&amp;")",IF(AND(H73&gt;0,H73+H86&gt;H44+J44),"Attenzione: la somma di over-60 (B.4) e under-30 (B.6) supera il totale dei dipendenti indicati in B.1"&amp;" (pari a "&amp;H44+J44&amp;")",""))</f>
        <v/>
      </c>
      <c r="L73" s="552"/>
      <c r="M73" s="322"/>
      <c r="N73" s="404"/>
      <c r="O73" s="404"/>
    </row>
    <row r="74" spans="1:20" ht="20.100000000000001" customHeight="1">
      <c r="A74" s="404" t="s">
        <v>787</v>
      </c>
      <c r="C74" s="86"/>
      <c r="D74" s="86"/>
      <c r="E74" s="86"/>
      <c r="F74" s="86"/>
      <c r="H74" s="293" t="str">
        <f>IF(ISERROR(H73/SUM(H44:K44)),"",H73/SUM(H44:K44))</f>
        <v/>
      </c>
      <c r="I74" s="86"/>
      <c r="J74" s="86"/>
      <c r="K74" s="552"/>
      <c r="L74" s="552"/>
      <c r="M74" s="322"/>
    </row>
    <row r="75" spans="1:20" ht="20.100000000000001" customHeight="1">
      <c r="A75" s="404"/>
      <c r="C75" s="86"/>
      <c r="D75" s="86"/>
      <c r="E75" s="86"/>
      <c r="F75" s="86"/>
      <c r="G75" s="86"/>
      <c r="H75" s="86"/>
      <c r="I75" s="86"/>
      <c r="J75" s="86"/>
      <c r="K75" s="86"/>
      <c r="M75" s="47"/>
    </row>
    <row r="76" spans="1:20" ht="21" customHeight="1">
      <c r="A76" s="86" t="s">
        <v>1090</v>
      </c>
      <c r="B76" s="405"/>
      <c r="C76" s="69"/>
      <c r="D76" s="69"/>
      <c r="E76" s="69"/>
      <c r="F76" s="69"/>
      <c r="G76" s="69"/>
      <c r="H76" s="69"/>
      <c r="I76" s="69"/>
      <c r="J76" s="69"/>
      <c r="K76" s="492"/>
      <c r="M76" s="47"/>
      <c r="N76" s="181"/>
      <c r="P76" s="183"/>
      <c r="Q76" s="93"/>
    </row>
    <row r="77" spans="1:20" ht="21" customHeight="1">
      <c r="A77" s="477"/>
      <c r="B77" s="375" t="s">
        <v>781</v>
      </c>
      <c r="C77" s="375"/>
      <c r="D77" s="375"/>
      <c r="E77" s="375"/>
      <c r="F77" s="375"/>
      <c r="G77" s="375"/>
      <c r="H77" s="375"/>
      <c r="I77" s="375"/>
      <c r="J77" s="375"/>
      <c r="K77" s="317" t="b">
        <v>0</v>
      </c>
      <c r="M77" s="47"/>
      <c r="N77" s="181" t="str">
        <f t="shared" ref="N77:N83" si="1">+IF(K77=TRUE,"1","0")</f>
        <v>0</v>
      </c>
      <c r="P77" s="182">
        <f t="shared" ref="P77:P83" si="2">N77*1</f>
        <v>0</v>
      </c>
    </row>
    <row r="78" spans="1:20" ht="21" customHeight="1">
      <c r="A78" s="477"/>
      <c r="B78" s="375" t="s">
        <v>712</v>
      </c>
      <c r="C78" s="375"/>
      <c r="D78" s="375"/>
      <c r="E78" s="375"/>
      <c r="F78" s="375"/>
      <c r="G78" s="375"/>
      <c r="H78" s="375"/>
      <c r="I78" s="375"/>
      <c r="J78" s="375"/>
      <c r="K78" s="317" t="b">
        <v>0</v>
      </c>
      <c r="L78" s="43"/>
      <c r="M78" s="47"/>
      <c r="N78" s="181" t="str">
        <f t="shared" si="1"/>
        <v>0</v>
      </c>
      <c r="P78" s="182">
        <f t="shared" si="2"/>
        <v>0</v>
      </c>
    </row>
    <row r="79" spans="1:20" ht="21" customHeight="1">
      <c r="A79" s="477"/>
      <c r="B79" s="375" t="s">
        <v>704</v>
      </c>
      <c r="C79" s="375"/>
      <c r="D79" s="375"/>
      <c r="E79" s="375"/>
      <c r="F79" s="375"/>
      <c r="G79" s="375"/>
      <c r="H79" s="375"/>
      <c r="I79" s="375"/>
      <c r="J79" s="375"/>
      <c r="K79" s="317" t="b">
        <v>0</v>
      </c>
      <c r="M79" s="47"/>
      <c r="N79" s="181" t="str">
        <f t="shared" si="1"/>
        <v>0</v>
      </c>
      <c r="P79" s="182">
        <f t="shared" si="2"/>
        <v>0</v>
      </c>
    </row>
    <row r="80" spans="1:20" ht="21" customHeight="1">
      <c r="A80" s="477"/>
      <c r="B80" s="375" t="s">
        <v>708</v>
      </c>
      <c r="C80" s="375"/>
      <c r="D80" s="375"/>
      <c r="E80" s="375"/>
      <c r="F80" s="375"/>
      <c r="G80" s="375"/>
      <c r="H80" s="375"/>
      <c r="I80" s="375"/>
      <c r="J80" s="375"/>
      <c r="K80" s="317" t="b">
        <v>0</v>
      </c>
      <c r="L80" s="552" t="str">
        <f>IF(AND(H73=0,SUM(P77:P84)&gt;0),"Indicare il numero di dipendenti over-60 in B.4","")</f>
        <v/>
      </c>
      <c r="M80" s="43"/>
      <c r="N80" s="181" t="str">
        <f t="shared" si="1"/>
        <v>0</v>
      </c>
      <c r="O80" s="76"/>
      <c r="P80" s="182">
        <f t="shared" si="2"/>
        <v>0</v>
      </c>
      <c r="Q80" s="96"/>
    </row>
    <row r="81" spans="1:18" ht="21" customHeight="1">
      <c r="A81" s="477"/>
      <c r="B81" s="375" t="s">
        <v>783</v>
      </c>
      <c r="C81" s="375"/>
      <c r="D81" s="375"/>
      <c r="E81" s="375"/>
      <c r="F81" s="375"/>
      <c r="G81" s="375"/>
      <c r="H81" s="375"/>
      <c r="I81" s="375"/>
      <c r="J81" s="375"/>
      <c r="K81" s="317" t="b">
        <v>0</v>
      </c>
      <c r="L81" s="552"/>
      <c r="M81" s="43"/>
      <c r="N81" s="181" t="str">
        <f t="shared" si="1"/>
        <v>0</v>
      </c>
      <c r="P81" s="182">
        <f t="shared" si="2"/>
        <v>0</v>
      </c>
      <c r="Q81" s="93"/>
    </row>
    <row r="82" spans="1:18" ht="21" customHeight="1">
      <c r="A82" s="477"/>
      <c r="B82" s="375" t="s">
        <v>705</v>
      </c>
      <c r="C82" s="375"/>
      <c r="D82" s="375"/>
      <c r="E82" s="375"/>
      <c r="F82" s="375"/>
      <c r="G82" s="375"/>
      <c r="H82" s="375"/>
      <c r="I82" s="375"/>
      <c r="J82" s="375"/>
      <c r="K82" s="317" t="b">
        <v>0</v>
      </c>
      <c r="M82" s="47"/>
      <c r="N82" s="181" t="str">
        <f t="shared" si="1"/>
        <v>0</v>
      </c>
      <c r="P82" s="182">
        <f t="shared" si="2"/>
        <v>0</v>
      </c>
    </row>
    <row r="83" spans="1:18" ht="21" customHeight="1">
      <c r="A83" s="477"/>
      <c r="B83" s="375" t="s">
        <v>702</v>
      </c>
      <c r="C83" s="375"/>
      <c r="D83" s="375"/>
      <c r="E83" s="375"/>
      <c r="F83" s="375"/>
      <c r="G83" s="375"/>
      <c r="H83" s="375"/>
      <c r="I83" s="375"/>
      <c r="J83" s="375"/>
      <c r="K83" s="317" t="b">
        <v>0</v>
      </c>
      <c r="M83" s="47"/>
      <c r="N83" s="181" t="str">
        <f t="shared" si="1"/>
        <v>0</v>
      </c>
      <c r="O83" s="181"/>
      <c r="P83" s="182">
        <f t="shared" si="2"/>
        <v>0</v>
      </c>
    </row>
    <row r="84" spans="1:18" ht="36" customHeight="1">
      <c r="A84" s="477"/>
      <c r="B84" s="598" t="s">
        <v>786</v>
      </c>
      <c r="C84" s="598"/>
      <c r="D84" s="598"/>
      <c r="E84" s="598"/>
      <c r="F84" s="598"/>
      <c r="G84" s="598"/>
      <c r="H84" s="598"/>
      <c r="I84" s="598"/>
      <c r="J84" s="598"/>
      <c r="K84" s="317" t="b">
        <v>0</v>
      </c>
      <c r="M84" s="47"/>
      <c r="N84" s="181" t="str">
        <f t="shared" ref="N84" si="3">+IF(K84=TRUE,"1","0")</f>
        <v>0</v>
      </c>
      <c r="O84" s="69"/>
      <c r="P84" s="182">
        <f t="shared" ref="P84" si="4">N84*1</f>
        <v>0</v>
      </c>
    </row>
    <row r="85" spans="1:18" ht="26.45" customHeight="1">
      <c r="A85" s="69"/>
      <c r="B85" s="493"/>
      <c r="C85" s="236"/>
      <c r="D85" s="493"/>
      <c r="E85" s="84"/>
      <c r="F85" s="115"/>
      <c r="G85" s="115"/>
      <c r="K85" s="55"/>
      <c r="L85" s="55"/>
      <c r="M85" s="55"/>
      <c r="N85" s="76"/>
      <c r="O85" s="76"/>
      <c r="P85" s="96"/>
      <c r="Q85" s="96"/>
    </row>
    <row r="86" spans="1:18" s="111" customFormat="1" ht="23.45" customHeight="1">
      <c r="A86" s="86" t="s">
        <v>925</v>
      </c>
      <c r="B86" s="121"/>
      <c r="C86" s="121"/>
      <c r="E86" s="121"/>
      <c r="H86" s="386"/>
      <c r="J86" s="404"/>
      <c r="K86" s="552" t="str">
        <f>IF(H86&gt;H44+J44,"Attenzione: i dipendenti indicati superano il totale dei dipendenti indicati in B.1"&amp;" ("&amp;H44+J44&amp;")",IF(AND(H86&gt;0,H73+H86&gt;H44+J44),"Attenzione: la somma di over-60 (B.4) e under-30 (B.6) supera il totale dei dipendenti indicati in B.1"&amp;" (pari a "&amp;H44+J44&amp;")",""))</f>
        <v/>
      </c>
      <c r="L86" s="552"/>
      <c r="M86" s="404"/>
      <c r="N86" s="404"/>
      <c r="O86" s="404"/>
      <c r="P86" s="114"/>
      <c r="Q86" s="114"/>
      <c r="R86" s="114"/>
    </row>
    <row r="87" spans="1:18" s="111" customFormat="1" ht="23.45" customHeight="1">
      <c r="A87" s="404" t="s">
        <v>788</v>
      </c>
      <c r="B87" s="121"/>
      <c r="C87" s="121"/>
      <c r="E87" s="121"/>
      <c r="H87" s="293" t="str">
        <f>IF(ISERROR(H86/SUM(H44:K44)),"",H86/SUM(H44:K44))</f>
        <v/>
      </c>
      <c r="I87" s="402"/>
      <c r="J87" s="402"/>
      <c r="K87" s="552"/>
      <c r="L87" s="552"/>
      <c r="M87" s="402"/>
      <c r="N87" s="402"/>
      <c r="O87" s="402"/>
      <c r="P87" s="114"/>
      <c r="Q87" s="114"/>
      <c r="R87" s="114"/>
    </row>
    <row r="88" spans="1:18" ht="20.100000000000001" customHeight="1">
      <c r="A88" s="404"/>
      <c r="C88" s="86"/>
      <c r="D88" s="86"/>
      <c r="E88" s="86"/>
      <c r="F88" s="86"/>
      <c r="G88" s="86"/>
      <c r="H88" s="86"/>
      <c r="I88" s="86"/>
      <c r="J88" s="86"/>
      <c r="K88" s="86"/>
      <c r="M88" s="47"/>
    </row>
    <row r="89" spans="1:18" s="36" customFormat="1" ht="20.100000000000001" customHeight="1">
      <c r="A89" s="86" t="s">
        <v>1089</v>
      </c>
      <c r="J89" s="128"/>
      <c r="L89" s="40"/>
      <c r="M89" s="40"/>
      <c r="Q89" s="84"/>
      <c r="R89" s="30"/>
    </row>
    <row r="90" spans="1:18" s="36" customFormat="1" ht="20.100000000000001" customHeight="1">
      <c r="A90" s="86"/>
      <c r="B90" s="393" t="s">
        <v>920</v>
      </c>
      <c r="C90" s="375"/>
      <c r="D90" s="375"/>
      <c r="E90" s="375"/>
      <c r="F90" s="375"/>
      <c r="G90" s="375"/>
      <c r="H90" s="375"/>
      <c r="I90" s="375"/>
      <c r="J90" s="375"/>
      <c r="K90" s="317" t="b">
        <v>0</v>
      </c>
      <c r="M90" s="40"/>
      <c r="N90" s="181" t="str">
        <f>+IF(K90=TRUE,"1","0")</f>
        <v>0</v>
      </c>
      <c r="O90" s="181"/>
      <c r="P90" s="182">
        <f>N90*1</f>
        <v>0</v>
      </c>
      <c r="Q90" s="84"/>
      <c r="R90" s="30"/>
    </row>
    <row r="91" spans="1:18" s="36" customFormat="1" ht="22.35" customHeight="1">
      <c r="A91" s="477"/>
      <c r="B91" s="393" t="s">
        <v>706</v>
      </c>
      <c r="C91" s="375"/>
      <c r="D91" s="375"/>
      <c r="E91" s="375"/>
      <c r="F91" s="375"/>
      <c r="G91" s="375"/>
      <c r="H91" s="375"/>
      <c r="I91" s="375"/>
      <c r="J91" s="375"/>
      <c r="K91" s="317" t="b">
        <v>0</v>
      </c>
      <c r="L91" s="43"/>
      <c r="M91" s="40"/>
      <c r="N91" s="181" t="str">
        <f>+IF(K91=TRUE,"1","0")</f>
        <v>0</v>
      </c>
      <c r="O91" s="181"/>
      <c r="P91" s="182">
        <f>N91*1</f>
        <v>0</v>
      </c>
      <c r="Q91" s="84"/>
      <c r="R91" s="30"/>
    </row>
    <row r="92" spans="1:18" s="36" customFormat="1" ht="22.35" customHeight="1">
      <c r="A92" s="477"/>
      <c r="B92" s="375" t="s">
        <v>699</v>
      </c>
      <c r="C92" s="375"/>
      <c r="D92" s="375"/>
      <c r="E92" s="375"/>
      <c r="F92" s="375"/>
      <c r="G92" s="375"/>
      <c r="H92" s="375"/>
      <c r="I92" s="375"/>
      <c r="J92" s="375"/>
      <c r="K92" s="317" t="b">
        <v>0</v>
      </c>
      <c r="M92" s="40"/>
      <c r="N92" s="181" t="str">
        <f>+IF(K92=TRUE,"1","0")</f>
        <v>0</v>
      </c>
      <c r="O92" s="47"/>
      <c r="P92" s="182">
        <f>N92*1</f>
        <v>0</v>
      </c>
      <c r="Q92" s="84"/>
      <c r="R92" s="30"/>
    </row>
    <row r="93" spans="1:18" s="111" customFormat="1" ht="22.35" customHeight="1">
      <c r="A93" s="477"/>
      <c r="B93" s="375" t="s">
        <v>782</v>
      </c>
      <c r="C93" s="375"/>
      <c r="D93" s="375"/>
      <c r="E93" s="375"/>
      <c r="F93" s="375"/>
      <c r="G93" s="375"/>
      <c r="H93" s="375"/>
      <c r="I93" s="375"/>
      <c r="J93" s="375"/>
      <c r="K93" s="317" t="b">
        <v>0</v>
      </c>
      <c r="L93" s="552" t="str">
        <f>IF(AND(H86=0,SUM(P90:P97)&gt;0),"Indicare il numero di dipendenti under-30 in B.6","")</f>
        <v/>
      </c>
      <c r="M93" s="30"/>
      <c r="N93" s="181" t="str">
        <f>+IF(K93=TRUE,"1","0")</f>
        <v>0</v>
      </c>
      <c r="O93" s="47"/>
      <c r="P93" s="182">
        <f>N93*1</f>
        <v>0</v>
      </c>
      <c r="Q93" s="382"/>
      <c r="R93" s="114"/>
    </row>
    <row r="94" spans="1:18" s="36" customFormat="1" ht="22.35" customHeight="1">
      <c r="A94" s="477"/>
      <c r="B94" s="375" t="s">
        <v>698</v>
      </c>
      <c r="C94" s="375"/>
      <c r="D94" s="375"/>
      <c r="E94" s="375"/>
      <c r="F94" s="375"/>
      <c r="G94" s="375"/>
      <c r="H94" s="375"/>
      <c r="I94" s="375"/>
      <c r="J94" s="375"/>
      <c r="K94" s="317" t="b">
        <v>0</v>
      </c>
      <c r="L94" s="552"/>
      <c r="M94" s="40"/>
      <c r="N94" s="181" t="str">
        <f t="shared" ref="N94" si="5">+IF(K94=TRUE,"1","0")</f>
        <v>0</v>
      </c>
      <c r="O94" s="69"/>
      <c r="P94" s="182">
        <f t="shared" ref="P94" si="6">N94*1</f>
        <v>0</v>
      </c>
      <c r="Q94" s="84"/>
      <c r="R94" s="30"/>
    </row>
    <row r="95" spans="1:18" s="36" customFormat="1" ht="22.35" customHeight="1">
      <c r="A95" s="477"/>
      <c r="B95" s="375" t="s">
        <v>700</v>
      </c>
      <c r="C95" s="375"/>
      <c r="D95" s="375"/>
      <c r="E95" s="375"/>
      <c r="F95" s="375"/>
      <c r="G95" s="375"/>
      <c r="H95" s="375"/>
      <c r="I95" s="375"/>
      <c r="J95" s="375"/>
      <c r="K95" s="317" t="b">
        <v>0</v>
      </c>
      <c r="M95" s="40"/>
      <c r="N95" s="181" t="str">
        <f>+IF(K95=TRUE,"1","0")</f>
        <v>0</v>
      </c>
      <c r="O95" s="181"/>
      <c r="P95" s="182">
        <f>N95*1</f>
        <v>0</v>
      </c>
      <c r="Q95" s="84"/>
      <c r="R95" s="30"/>
    </row>
    <row r="96" spans="1:18" s="111" customFormat="1" ht="34.5" customHeight="1">
      <c r="A96" s="72"/>
      <c r="B96" s="706" t="s">
        <v>921</v>
      </c>
      <c r="C96" s="706"/>
      <c r="D96" s="706"/>
      <c r="E96" s="706"/>
      <c r="F96" s="706"/>
      <c r="G96" s="706"/>
      <c r="H96" s="706"/>
      <c r="I96" s="706"/>
      <c r="J96" s="478"/>
      <c r="K96" s="317" t="b">
        <v>0</v>
      </c>
      <c r="L96" s="39"/>
      <c r="M96" s="30"/>
      <c r="N96" s="181" t="str">
        <f>+IF(K96=TRUE,"1","0")</f>
        <v>0</v>
      </c>
      <c r="O96" s="47"/>
      <c r="P96" s="182">
        <f>N96*1</f>
        <v>0</v>
      </c>
      <c r="Q96" s="188"/>
      <c r="R96" s="114"/>
    </row>
    <row r="97" spans="1:21" s="112" customFormat="1" ht="20.100000000000001" customHeight="1">
      <c r="A97" s="86"/>
      <c r="B97" s="502" t="s">
        <v>697</v>
      </c>
      <c r="C97" s="385"/>
      <c r="D97" s="495"/>
      <c r="E97" s="385"/>
      <c r="F97" s="385"/>
      <c r="G97" s="385"/>
      <c r="H97" s="385"/>
      <c r="I97" s="385"/>
      <c r="J97" s="385"/>
      <c r="K97" s="317" t="b">
        <v>0</v>
      </c>
      <c r="L97" s="373"/>
      <c r="M97" s="116"/>
      <c r="N97" s="181" t="str">
        <f>+IF(K97=TRUE,"1","0")</f>
        <v>0</v>
      </c>
      <c r="O97" s="47"/>
      <c r="P97" s="182">
        <f>N97*1</f>
        <v>0</v>
      </c>
      <c r="Q97" s="84"/>
      <c r="R97" s="84"/>
      <c r="S97" s="84"/>
      <c r="T97" s="84"/>
      <c r="U97" s="84"/>
    </row>
    <row r="98" spans="1:21" s="112" customFormat="1" ht="20.100000000000001" customHeight="1">
      <c r="A98" s="86"/>
      <c r="B98" s="94"/>
      <c r="C98" s="235"/>
      <c r="D98" s="516"/>
      <c r="E98" s="235"/>
      <c r="F98" s="235"/>
      <c r="G98" s="235"/>
      <c r="H98" s="235"/>
      <c r="I98" s="235"/>
      <c r="J98" s="235"/>
      <c r="K98" s="517"/>
      <c r="L98" s="373"/>
      <c r="M98" s="116"/>
      <c r="N98" s="181"/>
      <c r="O98" s="47"/>
      <c r="P98" s="183"/>
      <c r="Q98" s="84"/>
      <c r="R98" s="84"/>
      <c r="S98" s="84"/>
      <c r="T98" s="84"/>
      <c r="U98" s="84"/>
    </row>
    <row r="99" spans="1:21" s="112" customFormat="1" ht="20.100000000000001" customHeight="1">
      <c r="A99" s="86" t="s">
        <v>1176</v>
      </c>
      <c r="B99" s="86"/>
      <c r="C99" s="86"/>
      <c r="D99" s="86"/>
      <c r="E99" s="86"/>
      <c r="F99" s="86"/>
      <c r="G99" s="235"/>
      <c r="H99" s="235"/>
      <c r="I99" s="235"/>
      <c r="J99" s="235"/>
      <c r="K99" s="517"/>
      <c r="L99" s="373"/>
      <c r="M99" s="116"/>
      <c r="N99" s="181"/>
      <c r="O99" s="47"/>
      <c r="P99" s="183"/>
      <c r="Q99" s="84"/>
      <c r="R99" s="84"/>
      <c r="S99" s="84"/>
      <c r="T99" s="84"/>
      <c r="U99" s="84"/>
    </row>
    <row r="100" spans="1:21" s="112" customFormat="1" ht="20.100000000000001" customHeight="1">
      <c r="A100" s="70"/>
      <c r="B100" s="519" t="s">
        <v>1146</v>
      </c>
      <c r="C100" s="127"/>
      <c r="D100" s="127"/>
      <c r="E100" s="127"/>
      <c r="F100" s="70"/>
      <c r="G100" s="235"/>
      <c r="H100" s="235"/>
      <c r="I100" s="235"/>
      <c r="J100" s="235"/>
      <c r="K100" s="517"/>
      <c r="L100" s="373"/>
      <c r="M100" s="116"/>
      <c r="N100" s="181"/>
      <c r="O100" s="47"/>
      <c r="P100" s="183"/>
      <c r="Q100" s="84"/>
      <c r="R100" s="84"/>
      <c r="S100" s="84"/>
      <c r="T100" s="84"/>
      <c r="U100" s="84"/>
    </row>
    <row r="101" spans="1:21" s="112" customFormat="1" ht="20.100000000000001" customHeight="1">
      <c r="A101" s="236" t="s">
        <v>8</v>
      </c>
      <c r="B101" s="278" t="b">
        <v>0</v>
      </c>
      <c r="C101" s="236" t="s">
        <v>9</v>
      </c>
      <c r="D101" s="278" t="b">
        <v>0</v>
      </c>
      <c r="E101" s="84" t="s">
        <v>1147</v>
      </c>
      <c r="F101" s="386"/>
      <c r="G101" s="235"/>
      <c r="H101" s="235"/>
      <c r="I101" s="235"/>
      <c r="J101" s="235"/>
      <c r="K101" s="552" t="str">
        <f>IF(P101+Q101&gt;1,"Scegliere una sola opzione",IF(AND(Q101=1,F101=0),"Indicare il numero di lavoratori somministrati a tempo determinato",IF(AND(Q101=0,P101=1,F101&gt;0),"Attenzione: risposte non coerenti tra loro","")))</f>
        <v/>
      </c>
      <c r="L101" s="552"/>
      <c r="M101" s="552"/>
      <c r="N101" s="76" t="str">
        <f>+IF(B101=TRUE,"1","0")</f>
        <v>0</v>
      </c>
      <c r="O101" s="76" t="str">
        <f>+IF(D101=TRUE,"1","0")</f>
        <v>0</v>
      </c>
      <c r="P101" s="95">
        <f>N101*1</f>
        <v>0</v>
      </c>
      <c r="Q101" s="95">
        <f>O101*1</f>
        <v>0</v>
      </c>
      <c r="R101" s="84"/>
      <c r="S101" s="84"/>
      <c r="T101" s="84"/>
      <c r="U101" s="84"/>
    </row>
    <row r="102" spans="1:21" s="112" customFormat="1" ht="20.100000000000001" customHeight="1">
      <c r="A102" s="127"/>
      <c r="B102" s="127"/>
      <c r="C102" s="236"/>
      <c r="D102" s="493" t="b">
        <v>0</v>
      </c>
      <c r="E102" s="236"/>
      <c r="F102" s="520"/>
      <c r="G102" s="235"/>
      <c r="H102" s="235"/>
      <c r="I102" s="235"/>
      <c r="J102" s="235"/>
      <c r="K102" s="70"/>
      <c r="L102" s="30"/>
      <c r="M102" s="47"/>
      <c r="N102" s="47"/>
      <c r="O102" s="47"/>
      <c r="P102" s="93"/>
      <c r="Q102" s="93"/>
      <c r="R102" s="84"/>
      <c r="S102" s="84"/>
      <c r="T102" s="84"/>
      <c r="U102" s="84"/>
    </row>
    <row r="103" spans="1:21" s="112" customFormat="1" ht="20.100000000000001" customHeight="1">
      <c r="A103" s="69"/>
      <c r="B103" s="519" t="s">
        <v>1148</v>
      </c>
      <c r="C103" s="69"/>
      <c r="D103" s="69"/>
      <c r="E103" s="236"/>
      <c r="F103" s="115"/>
      <c r="G103" s="235"/>
      <c r="H103" s="235"/>
      <c r="I103" s="235"/>
      <c r="J103" s="235"/>
      <c r="K103" s="70"/>
      <c r="L103" s="30"/>
      <c r="M103" s="47"/>
      <c r="N103" s="47"/>
      <c r="O103" s="47"/>
      <c r="P103" s="93"/>
      <c r="Q103" s="93"/>
      <c r="R103" s="84"/>
      <c r="S103" s="84"/>
      <c r="T103" s="84"/>
      <c r="U103" s="84"/>
    </row>
    <row r="104" spans="1:21" s="112" customFormat="1" ht="20.100000000000001" customHeight="1">
      <c r="A104" s="236" t="s">
        <v>8</v>
      </c>
      <c r="B104" s="278" t="b">
        <v>0</v>
      </c>
      <c r="C104" s="236" t="s">
        <v>9</v>
      </c>
      <c r="D104" s="278" t="b">
        <v>0</v>
      </c>
      <c r="E104" s="84" t="s">
        <v>1147</v>
      </c>
      <c r="F104" s="386"/>
      <c r="G104" s="235"/>
      <c r="H104" s="235"/>
      <c r="I104" s="235"/>
      <c r="J104" s="235"/>
      <c r="K104" s="552" t="str">
        <f>IF(P104+Q104&gt;1,"Scegliere una sola opzione",IF(AND(Q104=1,F104=0),"Indicare il numero di lavoratori somministrati a tempo indeterminato",IF(AND(Q104=0,P104=1,F104&gt;0),"Attenzione: risposte non coerenti tra loro","")))</f>
        <v/>
      </c>
      <c r="L104" s="552"/>
      <c r="M104" s="552"/>
      <c r="N104" s="76" t="str">
        <f>+IF(B104=TRUE,"1","0")</f>
        <v>0</v>
      </c>
      <c r="O104" s="76" t="str">
        <f>+IF(D104=TRUE,"1","0")</f>
        <v>0</v>
      </c>
      <c r="P104" s="95">
        <f>N104*1</f>
        <v>0</v>
      </c>
      <c r="Q104" s="95">
        <f>O104*1</f>
        <v>0</v>
      </c>
      <c r="R104" s="84"/>
      <c r="S104" s="84"/>
      <c r="T104" s="84"/>
      <c r="U104" s="84"/>
    </row>
    <row r="105" spans="1:21" s="112" customFormat="1" ht="20.100000000000001" customHeight="1">
      <c r="A105"/>
      <c r="B105"/>
      <c r="C105"/>
      <c r="D105"/>
      <c r="E105"/>
      <c r="F105"/>
      <c r="G105" s="235"/>
      <c r="H105" s="235"/>
      <c r="I105" s="235"/>
      <c r="J105" s="235"/>
      <c r="K105" s="517"/>
      <c r="L105" s="373"/>
      <c r="M105" s="116"/>
      <c r="N105" s="181"/>
      <c r="O105" s="47"/>
      <c r="P105" s="183"/>
      <c r="Q105" s="84"/>
      <c r="R105" s="84"/>
      <c r="S105" s="84"/>
      <c r="T105" s="84"/>
      <c r="U105" s="84"/>
    </row>
    <row r="106" spans="1:21" s="112" customFormat="1" ht="20.100000000000001" customHeight="1">
      <c r="A106" s="521" t="s">
        <v>1177</v>
      </c>
      <c r="B106" s="522"/>
      <c r="C106" s="522"/>
      <c r="D106" s="522"/>
      <c r="E106" s="522"/>
      <c r="F106" s="522"/>
      <c r="G106" s="235"/>
      <c r="H106" s="235"/>
      <c r="I106" s="235"/>
      <c r="J106" s="235"/>
      <c r="K106" s="517"/>
      <c r="L106" s="373"/>
      <c r="M106" s="116"/>
      <c r="N106" s="181"/>
      <c r="O106" s="47"/>
      <c r="P106" s="183"/>
      <c r="Q106" s="84"/>
      <c r="R106" s="84"/>
      <c r="S106" s="84"/>
      <c r="T106" s="84"/>
      <c r="U106" s="84"/>
    </row>
    <row r="107" spans="1:21" s="112" customFormat="1" ht="20.100000000000001" customHeight="1">
      <c r="A107" s="720" t="s">
        <v>1149</v>
      </c>
      <c r="B107" s="720"/>
      <c r="C107" s="721"/>
      <c r="D107" s="722" t="s">
        <v>1150</v>
      </c>
      <c r="E107" s="723"/>
      <c r="F107" s="724"/>
      <c r="G107" s="235"/>
      <c r="H107" s="235"/>
      <c r="I107" s="235"/>
      <c r="J107" s="235"/>
      <c r="K107" s="517"/>
      <c r="L107" s="373"/>
      <c r="M107" s="116"/>
      <c r="N107" s="181"/>
      <c r="O107" s="47"/>
      <c r="P107" s="183"/>
      <c r="Q107" s="84"/>
      <c r="R107" s="84"/>
      <c r="S107" s="84"/>
      <c r="T107" s="84"/>
      <c r="U107" s="84"/>
    </row>
    <row r="108" spans="1:21" s="112" customFormat="1" ht="20.100000000000001" customHeight="1">
      <c r="A108" s="725" t="s">
        <v>1151</v>
      </c>
      <c r="B108" s="725"/>
      <c r="C108" s="726"/>
      <c r="D108" s="697"/>
      <c r="E108" s="698"/>
      <c r="F108" s="699"/>
      <c r="G108" s="235"/>
      <c r="H108" s="235"/>
      <c r="I108" s="235"/>
      <c r="J108" s="235"/>
      <c r="K108" s="517"/>
      <c r="L108" s="373"/>
      <c r="M108" s="116"/>
      <c r="N108" s="181"/>
      <c r="O108" s="47"/>
      <c r="P108" s="183"/>
      <c r="Q108" s="84"/>
      <c r="R108" s="84"/>
      <c r="S108" s="84"/>
      <c r="T108" s="84"/>
      <c r="U108" s="84"/>
    </row>
    <row r="109" spans="1:21" s="112" customFormat="1" ht="20.100000000000001" customHeight="1">
      <c r="A109" s="700" t="s">
        <v>1152</v>
      </c>
      <c r="B109" s="700"/>
      <c r="C109" s="701"/>
      <c r="D109" s="702"/>
      <c r="E109" s="703"/>
      <c r="F109" s="704"/>
      <c r="G109" s="235"/>
      <c r="H109" s="235"/>
      <c r="I109" s="235"/>
      <c r="J109" s="235"/>
      <c r="K109" s="517"/>
      <c r="L109" s="373"/>
      <c r="M109" s="116"/>
      <c r="N109" s="181"/>
      <c r="O109" s="47"/>
      <c r="P109" s="183"/>
      <c r="Q109" s="84"/>
      <c r="R109" s="84"/>
      <c r="S109" s="84"/>
      <c r="T109" s="84"/>
      <c r="U109" s="84"/>
    </row>
    <row r="110" spans="1:21" s="112" customFormat="1" ht="20.100000000000001" customHeight="1">
      <c r="A110" s="711" t="s">
        <v>1153</v>
      </c>
      <c r="B110" s="711"/>
      <c r="C110" s="712" t="s">
        <v>1154</v>
      </c>
      <c r="D110" s="713">
        <f>SUM(D108:F109)</f>
        <v>0</v>
      </c>
      <c r="E110" s="714"/>
      <c r="F110" s="715"/>
      <c r="G110" s="235"/>
      <c r="H110" s="235"/>
      <c r="I110" s="235"/>
      <c r="J110" s="235"/>
      <c r="K110" s="517"/>
      <c r="L110" s="373"/>
      <c r="M110" s="116"/>
      <c r="N110" s="181"/>
      <c r="O110" s="47"/>
      <c r="P110" s="183"/>
      <c r="Q110" s="84"/>
      <c r="R110" s="84"/>
      <c r="S110" s="84"/>
      <c r="T110" s="84"/>
      <c r="U110" s="84"/>
    </row>
    <row r="111" spans="1:21" s="111" customFormat="1" ht="20.100000000000001" customHeight="1">
      <c r="B111" s="121"/>
      <c r="E111" s="130"/>
      <c r="F111" s="123"/>
      <c r="G111" s="123"/>
      <c r="L111" s="36"/>
      <c r="M111" s="65"/>
      <c r="N111" s="87"/>
      <c r="O111" s="76"/>
      <c r="P111" s="72"/>
      <c r="Q111" s="72"/>
      <c r="R111" s="114"/>
    </row>
    <row r="112" spans="1:21" s="110" customFormat="1" ht="20.100000000000001" customHeight="1">
      <c r="A112" s="554" t="s">
        <v>588</v>
      </c>
      <c r="B112" s="554"/>
      <c r="C112" s="554"/>
      <c r="D112" s="554"/>
      <c r="E112" s="554"/>
      <c r="F112" s="554"/>
      <c r="G112" s="554"/>
      <c r="H112" s="554"/>
      <c r="I112" s="554"/>
      <c r="J112" s="554"/>
      <c r="K112" s="554"/>
      <c r="L112" s="24"/>
      <c r="M112" s="25"/>
    </row>
    <row r="113" spans="1:30" s="132" customFormat="1" ht="20.100000000000001" customHeight="1">
      <c r="A113" s="570" t="s">
        <v>453</v>
      </c>
      <c r="B113" s="570"/>
      <c r="C113" s="570"/>
      <c r="D113" s="570"/>
      <c r="E113" s="570"/>
      <c r="F113" s="570"/>
      <c r="G113" s="570"/>
      <c r="H113" s="570"/>
      <c r="I113" s="570"/>
      <c r="J113" s="570"/>
      <c r="K113" s="570"/>
      <c r="L113" s="51"/>
      <c r="M113" s="66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</row>
    <row r="114" spans="1:30" s="132" customFormat="1" ht="9.75" customHeight="1">
      <c r="A114" s="133"/>
      <c r="B114" s="133"/>
      <c r="C114" s="133"/>
      <c r="D114" s="133"/>
      <c r="E114" s="133"/>
      <c r="F114" s="133"/>
      <c r="G114" s="133"/>
      <c r="H114" s="133"/>
      <c r="I114" s="134"/>
      <c r="J114" s="133"/>
      <c r="K114" s="133"/>
      <c r="L114" s="51"/>
      <c r="M114" s="66"/>
      <c r="N114" s="69"/>
      <c r="O114" s="69"/>
      <c r="P114" s="69"/>
      <c r="Q114" s="69"/>
      <c r="R114" s="69"/>
      <c r="S114" s="69"/>
      <c r="T114" s="69"/>
      <c r="U114" s="48"/>
      <c r="V114" s="48"/>
      <c r="W114" s="48"/>
      <c r="X114" s="48"/>
    </row>
    <row r="115" spans="1:30" s="110" customFormat="1" ht="20.100000000000001" customHeight="1">
      <c r="A115" s="247" t="s">
        <v>452</v>
      </c>
      <c r="B115" s="135"/>
      <c r="C115" s="135"/>
      <c r="D115" s="135"/>
      <c r="E115" s="135"/>
      <c r="F115" s="135"/>
      <c r="G115" s="135"/>
      <c r="H115" s="135"/>
      <c r="I115" s="69"/>
      <c r="J115" s="135"/>
      <c r="K115" s="135"/>
      <c r="L115" s="24"/>
      <c r="M115" s="46"/>
      <c r="N115" s="135"/>
      <c r="O115" s="136"/>
      <c r="P115" s="69"/>
      <c r="Q115" s="69"/>
      <c r="R115" s="69"/>
      <c r="S115" s="69"/>
      <c r="T115" s="69"/>
      <c r="U115" s="69"/>
      <c r="V115" s="69"/>
      <c r="W115" s="69"/>
      <c r="X115" s="69"/>
    </row>
    <row r="116" spans="1:30" s="110" customFormat="1" ht="33" customHeight="1">
      <c r="A116" s="565"/>
      <c r="B116" s="565"/>
      <c r="C116" s="565"/>
      <c r="D116" s="565"/>
      <c r="E116" s="565"/>
      <c r="F116" s="565"/>
      <c r="G116" s="565"/>
      <c r="H116" s="566" t="s">
        <v>27</v>
      </c>
      <c r="I116" s="566"/>
      <c r="J116" s="718" t="s">
        <v>26</v>
      </c>
      <c r="K116" s="667"/>
      <c r="L116" s="24"/>
      <c r="M116" s="46"/>
      <c r="N116" s="69" t="s">
        <v>28</v>
      </c>
      <c r="O116" s="49"/>
      <c r="P116" s="49"/>
      <c r="Q116" s="49"/>
      <c r="R116" s="69"/>
      <c r="S116" s="69"/>
      <c r="T116" s="69"/>
      <c r="U116" s="69"/>
      <c r="V116" s="69"/>
      <c r="W116" s="69"/>
      <c r="X116" s="69"/>
    </row>
    <row r="117" spans="1:30" s="110" customFormat="1" ht="20.100000000000001" customHeight="1">
      <c r="A117" s="676" t="s">
        <v>685</v>
      </c>
      <c r="B117" s="676"/>
      <c r="C117" s="676"/>
      <c r="D117" s="676"/>
      <c r="E117" s="676"/>
      <c r="F117" s="676"/>
      <c r="G117" s="677"/>
      <c r="H117" s="680"/>
      <c r="I117" s="681"/>
      <c r="J117" s="680"/>
      <c r="K117" s="681"/>
      <c r="L117" s="52" t="str">
        <f>IF(F129+G129+H129+I129=0,IF(H117&gt;0,"Nessun quadro/impieg./intermedio FT in B.2!",""),IF(H117=0,"Compilare Ferie Quadri/Impiegati/Intermedi",""))</f>
        <v/>
      </c>
      <c r="M117" s="67"/>
      <c r="N117" s="555" t="s">
        <v>29</v>
      </c>
      <c r="O117" s="555"/>
      <c r="P117" s="555"/>
      <c r="Q117" s="555"/>
      <c r="R117" s="555"/>
      <c r="S117" s="555"/>
      <c r="T117" s="69"/>
      <c r="U117" s="69"/>
      <c r="V117" s="69"/>
      <c r="W117" s="69"/>
      <c r="X117" s="69"/>
    </row>
    <row r="118" spans="1:30" s="110" customFormat="1" ht="20.100000000000001" customHeight="1">
      <c r="A118" s="678"/>
      <c r="B118" s="678"/>
      <c r="C118" s="678"/>
      <c r="D118" s="678"/>
      <c r="E118" s="678"/>
      <c r="F118" s="678"/>
      <c r="G118" s="679"/>
      <c r="H118" s="682"/>
      <c r="I118" s="683"/>
      <c r="J118" s="682"/>
      <c r="K118" s="683"/>
      <c r="L118" s="52" t="str">
        <f>IF(J129+K129=0,IF(J117&gt;0,"Nessun Operaio FT in B.2!",""),IF(J117=0,"Compilare Ferie Operai",""))</f>
        <v/>
      </c>
      <c r="M118" s="67"/>
      <c r="N118" s="675" t="s">
        <v>30</v>
      </c>
      <c r="O118" s="675"/>
      <c r="P118" s="675"/>
      <c r="Q118" s="69"/>
      <c r="R118" s="69"/>
      <c r="S118" s="69"/>
      <c r="T118" s="69"/>
      <c r="U118" s="69"/>
      <c r="V118" s="69"/>
      <c r="W118" s="69"/>
      <c r="X118" s="69"/>
    </row>
    <row r="119" spans="1:30" s="110" customFormat="1" ht="20.100000000000001" customHeight="1">
      <c r="A119" s="676" t="s">
        <v>430</v>
      </c>
      <c r="B119" s="676"/>
      <c r="C119" s="676"/>
      <c r="D119" s="676"/>
      <c r="E119" s="676"/>
      <c r="F119" s="676"/>
      <c r="G119" s="677"/>
      <c r="H119" s="688"/>
      <c r="I119" s="689"/>
      <c r="J119" s="688"/>
      <c r="K119" s="689"/>
      <c r="L119" s="52" t="str">
        <f>IF(F129+G129+H129+I129=0,IF(H119&gt;0,"Nessun quadro/impiegato/intermedio in B.2!",""),IF(H119=0,"Compilare Orario Quadri/Impiegati/Intermedi",IF(H119&gt;48,"Orario settimanale &gt; 48 ore?","")))</f>
        <v/>
      </c>
      <c r="M119" s="67"/>
      <c r="N119" s="137"/>
      <c r="O119" s="138" t="s">
        <v>31</v>
      </c>
      <c r="P119" s="139" t="s">
        <v>32</v>
      </c>
      <c r="Q119" s="69"/>
      <c r="R119" s="69"/>
      <c r="S119" s="69"/>
      <c r="T119" s="69"/>
      <c r="U119" s="69"/>
      <c r="V119" s="69"/>
      <c r="W119" s="69"/>
      <c r="X119" s="69"/>
    </row>
    <row r="120" spans="1:30" s="110" customFormat="1" ht="20.100000000000001" customHeight="1">
      <c r="A120" s="576"/>
      <c r="B120" s="576"/>
      <c r="C120" s="576"/>
      <c r="D120" s="576"/>
      <c r="E120" s="576"/>
      <c r="F120" s="576"/>
      <c r="G120" s="687"/>
      <c r="H120" s="690"/>
      <c r="I120" s="691"/>
      <c r="J120" s="690"/>
      <c r="K120" s="691"/>
      <c r="L120" s="52" t="str">
        <f>IF(J129+K129=0,IF(J119&gt;0,"Nessun operaio in B.2!",""),IF(J119=0,"Compilare Orario Operai",IF(J119&gt;48,"Orario settimanale &gt; 48?","")))</f>
        <v/>
      </c>
      <c r="M120" s="67"/>
      <c r="N120" s="140" t="s">
        <v>33</v>
      </c>
      <c r="O120" s="141" t="e">
        <f>H117/(F129+G129+H129+I129)</f>
        <v>#DIV/0!</v>
      </c>
      <c r="P120" s="142" t="e">
        <f>J117/(J129+K129)</f>
        <v>#DIV/0!</v>
      </c>
      <c r="Q120" s="69"/>
      <c r="R120" s="69"/>
      <c r="S120" s="69"/>
      <c r="T120" s="69"/>
      <c r="U120" s="69"/>
      <c r="V120" s="69"/>
      <c r="W120" s="69"/>
      <c r="X120" s="69"/>
    </row>
    <row r="121" spans="1:30" s="110" customFormat="1" ht="32.25" customHeight="1">
      <c r="A121" s="692" t="s">
        <v>424</v>
      </c>
      <c r="B121" s="692"/>
      <c r="C121" s="692"/>
      <c r="D121" s="692"/>
      <c r="E121" s="692"/>
      <c r="F121" s="692"/>
      <c r="G121" s="693"/>
      <c r="H121" s="694"/>
      <c r="I121" s="695"/>
      <c r="J121" s="696"/>
      <c r="K121" s="695"/>
      <c r="L121" s="51"/>
      <c r="M121" s="46"/>
      <c r="N121" s="140" t="s">
        <v>34</v>
      </c>
      <c r="O121" s="141" t="e">
        <f>H119/(F129+G129+H129+I129)</f>
        <v>#DIV/0!</v>
      </c>
      <c r="P121" s="142" t="e">
        <f>J119/(J129+K129)</f>
        <v>#DIV/0!</v>
      </c>
      <c r="Q121" s="69"/>
      <c r="R121" s="69"/>
      <c r="S121" s="69"/>
      <c r="T121" s="69"/>
      <c r="U121" s="69"/>
      <c r="V121" s="69"/>
      <c r="W121" s="69"/>
      <c r="X121" s="69"/>
    </row>
    <row r="122" spans="1:30" s="110" customFormat="1" ht="20.100000000000001" customHeight="1">
      <c r="A122" s="686" t="s">
        <v>423</v>
      </c>
      <c r="B122" s="686"/>
      <c r="C122" s="686"/>
      <c r="D122" s="686"/>
      <c r="E122" s="686"/>
      <c r="F122" s="686"/>
      <c r="G122" s="686"/>
      <c r="H122" s="686"/>
      <c r="I122" s="686"/>
      <c r="J122" s="686"/>
      <c r="K122" s="686"/>
      <c r="L122" s="24"/>
      <c r="M122" s="46"/>
      <c r="N122" s="69"/>
      <c r="O122" s="47"/>
      <c r="P122" s="47"/>
      <c r="Q122" s="69"/>
      <c r="R122" s="69"/>
      <c r="S122" s="69"/>
      <c r="T122" s="69"/>
      <c r="U122" s="69"/>
      <c r="V122" s="69"/>
      <c r="W122" s="69"/>
      <c r="X122" s="69"/>
    </row>
    <row r="123" spans="1:30" s="110" customFormat="1" ht="20.100000000000001" customHeight="1">
      <c r="A123" s="135"/>
      <c r="B123" s="135"/>
      <c r="C123" s="135"/>
      <c r="D123" s="135"/>
      <c r="E123" s="135"/>
      <c r="F123" s="135"/>
      <c r="G123" s="135"/>
      <c r="H123" s="135"/>
      <c r="I123" s="69"/>
      <c r="J123" s="135"/>
      <c r="K123" s="135"/>
      <c r="L123" s="24"/>
      <c r="M123" s="46"/>
      <c r="N123" s="135"/>
      <c r="O123" s="143"/>
      <c r="P123" s="47"/>
      <c r="Q123" s="69"/>
      <c r="R123" s="69"/>
      <c r="S123" s="69"/>
      <c r="T123" s="69"/>
      <c r="U123" s="69"/>
      <c r="V123" s="69"/>
      <c r="W123" s="69"/>
      <c r="X123" s="69"/>
    </row>
    <row r="124" spans="1:30" s="110" customFormat="1" ht="30.75" customHeight="1">
      <c r="A124" s="673" t="s">
        <v>686</v>
      </c>
      <c r="B124" s="673"/>
      <c r="C124" s="673"/>
      <c r="D124" s="673"/>
      <c r="E124" s="673"/>
      <c r="F124" s="673"/>
      <c r="G124" s="673"/>
      <c r="H124" s="673"/>
      <c r="I124" s="673"/>
      <c r="J124" s="673"/>
      <c r="K124" s="673"/>
      <c r="L124" s="24"/>
      <c r="M124" s="46"/>
      <c r="N124" s="672"/>
      <c r="O124" s="672"/>
      <c r="P124" s="664" t="s">
        <v>35</v>
      </c>
      <c r="Q124" s="664"/>
      <c r="R124" s="665"/>
      <c r="S124" s="664" t="s">
        <v>23</v>
      </c>
      <c r="T124" s="664"/>
      <c r="U124" s="665"/>
      <c r="V124" s="664" t="s">
        <v>36</v>
      </c>
      <c r="W124" s="664"/>
      <c r="X124" s="665"/>
      <c r="Y124" s="664" t="s">
        <v>26</v>
      </c>
      <c r="Z124" s="664"/>
      <c r="AA124" s="665"/>
      <c r="AC124" s="363" t="s">
        <v>558</v>
      </c>
      <c r="AD124" s="380">
        <v>365</v>
      </c>
    </row>
    <row r="125" spans="1:30" s="110" customFormat="1" ht="29.25" customHeight="1">
      <c r="A125" s="666" t="s">
        <v>37</v>
      </c>
      <c r="B125" s="666"/>
      <c r="C125" s="666"/>
      <c r="D125" s="666"/>
      <c r="E125" s="666"/>
      <c r="F125" s="666"/>
      <c r="G125" s="666"/>
      <c r="H125" s="666"/>
      <c r="I125" s="666"/>
      <c r="J125" s="666"/>
      <c r="K125" s="666"/>
      <c r="L125" s="24"/>
      <c r="M125" s="46"/>
      <c r="N125" s="672"/>
      <c r="O125" s="672"/>
      <c r="P125" s="144" t="s">
        <v>14</v>
      </c>
      <c r="Q125" s="145" t="s">
        <v>15</v>
      </c>
      <c r="R125" s="146" t="s">
        <v>35</v>
      </c>
      <c r="S125" s="144" t="s">
        <v>14</v>
      </c>
      <c r="T125" s="145" t="s">
        <v>15</v>
      </c>
      <c r="U125" s="146" t="s">
        <v>35</v>
      </c>
      <c r="V125" s="144" t="s">
        <v>14</v>
      </c>
      <c r="W125" s="145" t="s">
        <v>15</v>
      </c>
      <c r="X125" s="146" t="s">
        <v>35</v>
      </c>
      <c r="Y125" s="144" t="s">
        <v>14</v>
      </c>
      <c r="Z125" s="145" t="s">
        <v>15</v>
      </c>
      <c r="AA125" s="146" t="s">
        <v>35</v>
      </c>
      <c r="AC125" s="364" t="s">
        <v>555</v>
      </c>
      <c r="AD125" s="380">
        <v>104</v>
      </c>
    </row>
    <row r="126" spans="1:30" s="110" customFormat="1" ht="20.25" customHeight="1">
      <c r="A126" s="671" t="s">
        <v>38</v>
      </c>
      <c r="B126" s="671"/>
      <c r="C126" s="671"/>
      <c r="D126" s="671"/>
      <c r="E126" s="671"/>
      <c r="F126" s="669" t="s">
        <v>429</v>
      </c>
      <c r="G126" s="670"/>
      <c r="H126" s="670"/>
      <c r="I126" s="670"/>
      <c r="J126" s="670"/>
      <c r="K126" s="670"/>
      <c r="L126" s="24"/>
      <c r="M126" s="46"/>
      <c r="N126" s="147" t="s">
        <v>39</v>
      </c>
      <c r="O126" s="147"/>
      <c r="P126" s="142">
        <f>+S126+V126+Y126</f>
        <v>0</v>
      </c>
      <c r="Q126" s="148">
        <f>+T126+W126+Z126</f>
        <v>0</v>
      </c>
      <c r="R126" s="149">
        <f>+U126+X126+AA126</f>
        <v>0</v>
      </c>
      <c r="S126" s="142">
        <f>+$F$129</f>
        <v>0</v>
      </c>
      <c r="T126" s="148">
        <f>$G$129</f>
        <v>0</v>
      </c>
      <c r="U126" s="149">
        <f>+S126+T126</f>
        <v>0</v>
      </c>
      <c r="V126" s="142">
        <f>$H$129</f>
        <v>0</v>
      </c>
      <c r="W126" s="148">
        <f>$I$129</f>
        <v>0</v>
      </c>
      <c r="X126" s="149">
        <f>+V126+W126</f>
        <v>0</v>
      </c>
      <c r="Y126" s="142">
        <f>$J$129</f>
        <v>0</v>
      </c>
      <c r="Z126" s="148">
        <f>$K$129</f>
        <v>0</v>
      </c>
      <c r="AA126" s="149">
        <f>+Y126+Z126</f>
        <v>0</v>
      </c>
      <c r="AC126" s="364" t="s">
        <v>556</v>
      </c>
      <c r="AD126" s="380">
        <v>10</v>
      </c>
    </row>
    <row r="127" spans="1:30" s="110" customFormat="1" ht="20.100000000000001" customHeight="1">
      <c r="A127" s="135"/>
      <c r="B127" s="135"/>
      <c r="C127" s="135"/>
      <c r="D127" s="135"/>
      <c r="E127" s="150"/>
      <c r="F127" s="667" t="s">
        <v>23</v>
      </c>
      <c r="G127" s="667"/>
      <c r="H127" s="667" t="s">
        <v>36</v>
      </c>
      <c r="I127" s="667"/>
      <c r="J127" s="668" t="s">
        <v>26</v>
      </c>
      <c r="K127" s="668"/>
      <c r="L127" s="24"/>
      <c r="M127" s="46"/>
      <c r="N127" s="147" t="s">
        <v>40</v>
      </c>
      <c r="O127" s="147"/>
      <c r="P127" s="151" t="str">
        <f>IF(P126&gt;0,+(S127*S126+V127*V126+Y127*Y126)/P126,"0")</f>
        <v>0</v>
      </c>
      <c r="Q127" s="152" t="str">
        <f>IF(Q126&gt;0,+(T127*T126+W127*W126+Z127*Z126)/Q126,"0")</f>
        <v>0</v>
      </c>
      <c r="R127" s="153" t="str">
        <f>IF(P126&gt;0,IF(Q126&gt;0,+(P127*P126+Q127*Q126)/R126,P127),Q127)</f>
        <v>0</v>
      </c>
      <c r="S127" s="151" t="str">
        <f>IF(S126&gt;0,((($AD$124-$AD$125-$AD$126-$AD$127-$H$117)/5)*($H$119-($H$121/60))-F142/S126),"0")</f>
        <v>0</v>
      </c>
      <c r="T127" s="152" t="str">
        <f>IF(T126&gt;0,((($AD$124-$AD$125-$AD$126-$AD$127-$H$117)/5)*($H$119-($H$121/60))-G142/T126),"0")</f>
        <v>0</v>
      </c>
      <c r="U127" s="153" t="str">
        <f>IF(S126&gt;0,IF(T126&gt;0,+(S127*S126+T127*T126)/U126,S127),T127)</f>
        <v>0</v>
      </c>
      <c r="V127" s="151" t="str">
        <f>IF(V126&gt;0,((($AD$124-$AD$125-$AD$126-$AD$127-$H$117)/5)*($H$119-($H$121/60))-H142/V126),"0")</f>
        <v>0</v>
      </c>
      <c r="W127" s="152" t="str">
        <f>IF(W126&gt;0,((($AD$124-$AD$125-$AD$126-$AD$127-$H$117)/5)*($H$119-($H$121/60))-I142/W126),"0")</f>
        <v>0</v>
      </c>
      <c r="X127" s="153" t="str">
        <f>IF(V126&gt;0,IF(W126&gt;0,+(V127*V126+W127*W126)/X126,V127),W127)</f>
        <v>0</v>
      </c>
      <c r="Y127" s="151" t="str">
        <f>IF(Y126&gt;0,((($AD$124-$AD$125-$AD$126-$AD$127-$J$117)/5)*($J$119-($J$121/60))-J142/Y126),"0")</f>
        <v>0</v>
      </c>
      <c r="Z127" s="152" t="str">
        <f>IF(Z126&gt;0,((($AD$124-$AD$125-$AD$126-$AD$127-$J$117)/5)*($J$119-($J$121/60))-K142/Z126),"0")</f>
        <v>0</v>
      </c>
      <c r="AA127" s="153" t="str">
        <f>IF(Y126&gt;0,IF(Z126&gt;0,+(Y127*Y126+Z127*Z126)/AA126,Y127),Z127)</f>
        <v>0</v>
      </c>
      <c r="AC127" s="364" t="s">
        <v>557</v>
      </c>
      <c r="AD127" s="380">
        <v>1</v>
      </c>
    </row>
    <row r="128" spans="1:30" s="110" customFormat="1" ht="20.100000000000001" customHeight="1">
      <c r="A128" s="135"/>
      <c r="B128" s="135"/>
      <c r="C128" s="135"/>
      <c r="D128" s="135"/>
      <c r="E128" s="150"/>
      <c r="F128" s="154" t="s">
        <v>14</v>
      </c>
      <c r="G128" s="155" t="s">
        <v>15</v>
      </c>
      <c r="H128" s="154" t="s">
        <v>14</v>
      </c>
      <c r="I128" s="156" t="s">
        <v>15</v>
      </c>
      <c r="J128" s="154" t="s">
        <v>14</v>
      </c>
      <c r="K128" s="155" t="s">
        <v>15</v>
      </c>
      <c r="L128" s="24"/>
      <c r="M128" s="46"/>
      <c r="N128" s="147" t="s">
        <v>41</v>
      </c>
      <c r="O128" s="147"/>
      <c r="P128" s="151" t="str">
        <f>IF(P126&gt;0,+(S128*S126+V128*V126+Y128*Y126)/P126,"0")</f>
        <v>0</v>
      </c>
      <c r="Q128" s="152" t="str">
        <f>IF(Q126,+(T128*T126+W128*W126+Z128*Z126)/Q126,"0")</f>
        <v>0</v>
      </c>
      <c r="R128" s="153" t="str">
        <f>IF(P126&gt;0,IF(Q126&gt;0,+(P128*P126+Q128*Q126)/R126,P128),Q128)</f>
        <v>0</v>
      </c>
      <c r="S128" s="151" t="str">
        <f>IF(S126&gt;0,+S127-(F130+F131+F134+F135+F137+F138+F139)/S126,"0")</f>
        <v>0</v>
      </c>
      <c r="T128" s="152" t="str">
        <f>IF(T126&gt;0,+T127-(G130+G131+G134+G135+G137+G138+G139)/T126,"0")</f>
        <v>0</v>
      </c>
      <c r="U128" s="153" t="str">
        <f>IF(S126&gt;0,IF(T126&gt;0,+(S128*S126+T128*T126)/U126,S128),T128)</f>
        <v>0</v>
      </c>
      <c r="V128" s="151" t="str">
        <f>IF(V126&gt;0,+V127-(H130+H131+H134+H135+H137+H138+H139)/V126,"0")</f>
        <v>0</v>
      </c>
      <c r="W128" s="152" t="str">
        <f>IF(W126&gt;0,+W127-(I130+I131+I134+I135+I137+I138+I139)/W126,"0")</f>
        <v>0</v>
      </c>
      <c r="X128" s="153" t="str">
        <f>IF(V126&gt;0,IF(W126&gt;0,+(V128*V126+W128*W126)/X126,V128),W128)</f>
        <v>0</v>
      </c>
      <c r="Y128" s="151" t="str">
        <f>IF(Y126&gt;0,+Y127-(J130+J131+J134+J135+J137+J138+J139)/Y126,"0")</f>
        <v>0</v>
      </c>
      <c r="Z128" s="152" t="str">
        <f>IF(Z126&gt;0,+Z127-(K130+K131+K134+K135+K137+K138+K139)/Z126,"0")</f>
        <v>0</v>
      </c>
      <c r="AA128" s="153" t="str">
        <f>IF(Y126&gt;0,IF(Z126&gt;0,+(Y128*Y126+Z128*Z126)/AA126,Y128),Z128)</f>
        <v>0</v>
      </c>
    </row>
    <row r="129" spans="1:27" s="110" customFormat="1" ht="25.5" customHeight="1">
      <c r="A129" s="684" t="s">
        <v>919</v>
      </c>
      <c r="B129" s="684"/>
      <c r="C129" s="684"/>
      <c r="D129" s="684"/>
      <c r="E129" s="685"/>
      <c r="F129" s="328">
        <f>+(D53+H53-E53-I53)/2</f>
        <v>0</v>
      </c>
      <c r="G129" s="329">
        <f>(F53+J53-G53-K53)/2</f>
        <v>0</v>
      </c>
      <c r="H129" s="328">
        <f>+(D54+D55+H54+H55-E54-E55-I54-I55)/2</f>
        <v>0</v>
      </c>
      <c r="I129" s="329">
        <f>+(F54+F55+J54+J55-G54-G55-K54-K55)/2</f>
        <v>0</v>
      </c>
      <c r="J129" s="328">
        <f>+(D56+H56-E56-I56)/2</f>
        <v>0</v>
      </c>
      <c r="K129" s="329">
        <f>+(F56+J56-G56-K56)/2</f>
        <v>0</v>
      </c>
      <c r="L129" s="24"/>
      <c r="M129" s="46"/>
      <c r="N129" s="157" t="s">
        <v>42</v>
      </c>
      <c r="O129" s="158"/>
      <c r="P129" s="142" t="str">
        <f>IF(P126&gt;0,+(S129*S126+V129*V126+Y129*Y126)/P126,"0")</f>
        <v>0</v>
      </c>
      <c r="Q129" s="148" t="str">
        <f>IF(Q126&gt;0,+(T129*T126+W129*W126+Z129*Z126)/Q126,"0")</f>
        <v>0</v>
      </c>
      <c r="R129" s="149" t="str">
        <f>IF(P126&gt;0,IF(Q126&gt;0,+R127-R128,P129),Q129)</f>
        <v>0</v>
      </c>
      <c r="S129" s="142" t="str">
        <f>IF(S126&gt;0,+S127-S128,"0")</f>
        <v>0</v>
      </c>
      <c r="T129" s="148" t="str">
        <f>IF(T126&gt;0,+T127-T128,"0")</f>
        <v>0</v>
      </c>
      <c r="U129" s="149" t="str">
        <f>IF(S126&gt;0,IF(T126&gt;0,+U127-U128,S129),T129)</f>
        <v>0</v>
      </c>
      <c r="V129" s="142" t="str">
        <f>IF(V126&gt;0,+V127-V128,"0")</f>
        <v>0</v>
      </c>
      <c r="W129" s="148" t="str">
        <f>IF(W126&gt;0,+W127-W128,"0")</f>
        <v>0</v>
      </c>
      <c r="X129" s="149" t="str">
        <f>IF(V126&gt;0,IF(W126&gt;0,+X127-X128,V129),W129)</f>
        <v>0</v>
      </c>
      <c r="Y129" s="142" t="str">
        <f>IF(Y126&gt;0,+Y127-Y128,"0")</f>
        <v>0</v>
      </c>
      <c r="Z129" s="148" t="str">
        <f>IF(Z126&gt;0,+Z127-Z128,"0")</f>
        <v>0</v>
      </c>
      <c r="AA129" s="149" t="str">
        <f>IF(Y126&gt;0,IF(Z126&gt;0,+AA127-AA128,Y129),Z129)</f>
        <v>0</v>
      </c>
    </row>
    <row r="130" spans="1:27" s="110" customFormat="1" ht="20.100000000000001" customHeight="1">
      <c r="A130" s="555" t="s">
        <v>43</v>
      </c>
      <c r="B130" s="555"/>
      <c r="C130" s="555"/>
      <c r="D130" s="555"/>
      <c r="E130" s="555"/>
      <c r="F130" s="346"/>
      <c r="G130" s="347"/>
      <c r="H130" s="346"/>
      <c r="I130" s="347"/>
      <c r="J130" s="346"/>
      <c r="K130" s="347"/>
      <c r="L130" s="31" t="str">
        <f>IF(F129+F130+F131+F134+F135+F137+F138+F139+F142=0,"",IF(F129=0,IF(F130+F131+F134+F135+F137+F138+F139+F142&gt;0,"Attenzione Zero Quadri M full-time in B.2!",""),IF(F130+F131+F134+F135+F137+F138+F139=0,"Nessuna assenza per Quadri M?","")))</f>
        <v/>
      </c>
      <c r="M130" s="67"/>
      <c r="N130" s="69" t="s">
        <v>44</v>
      </c>
      <c r="O130" s="69"/>
      <c r="P130" s="159"/>
      <c r="Q130" s="160"/>
      <c r="R130" s="161"/>
      <c r="S130" s="159" t="str">
        <f>IF(S$126&gt;0,+F130/S$126/8,"0")</f>
        <v>0</v>
      </c>
      <c r="T130" s="160" t="str">
        <f>IF(T$126&gt;0,+G130/T$126/8,"0")</f>
        <v>0</v>
      </c>
      <c r="U130" s="161"/>
      <c r="V130" s="159" t="str">
        <f>IF(V$126&gt;0,+H130/V$126/8,"0")</f>
        <v>0</v>
      </c>
      <c r="W130" s="160" t="str">
        <f>IF(W$126&gt;0,+I130/W$126/8,"0")</f>
        <v>0</v>
      </c>
      <c r="X130" s="161"/>
      <c r="Y130" s="159" t="str">
        <f>IF(Y$126&gt;0,+J130/Y$126/8,"0")</f>
        <v>0</v>
      </c>
      <c r="Z130" s="160" t="str">
        <f>IF(Z$126&gt;0,+K130/Z$126/8,"0")</f>
        <v>0</v>
      </c>
      <c r="AA130" s="161"/>
    </row>
    <row r="131" spans="1:27" s="110" customFormat="1" ht="20.100000000000001" customHeight="1">
      <c r="A131" s="674" t="s">
        <v>428</v>
      </c>
      <c r="B131" s="674"/>
      <c r="C131" s="674"/>
      <c r="D131" s="674"/>
      <c r="E131" s="674"/>
      <c r="F131" s="350"/>
      <c r="G131" s="351"/>
      <c r="H131" s="350"/>
      <c r="I131" s="351"/>
      <c r="J131" s="350"/>
      <c r="K131" s="351"/>
      <c r="L131" s="58" t="str">
        <f>IF(G129+G130+G131+G134+G135+G137+G138+G139+G142=0,"",IF(G129=0,IF(G130+G131+G134+G135+G137+G138+G139+G142&gt;0,"Attenzione Zero Quadri F full-time in B.2!",""),IF(G130+G131+G134+G135+G137+G138+G139=0,"Nessuna assenza per Quadri F?","")))</f>
        <v/>
      </c>
      <c r="M131" s="67"/>
      <c r="N131" s="69" t="s">
        <v>45</v>
      </c>
      <c r="O131" s="69"/>
      <c r="P131" s="159"/>
      <c r="Q131" s="160"/>
      <c r="R131" s="161"/>
      <c r="S131" s="159" t="str">
        <f t="shared" ref="S131:T141" si="7">IF(S$126&gt;0,+F131/S$126/8,"0")</f>
        <v>0</v>
      </c>
      <c r="T131" s="160" t="str">
        <f t="shared" si="7"/>
        <v>0</v>
      </c>
      <c r="U131" s="161"/>
      <c r="V131" s="159" t="str">
        <f t="shared" ref="V131:W142" si="8">IF(V$126&gt;0,+H131/V$126/8,"0")</f>
        <v>0</v>
      </c>
      <c r="W131" s="160" t="str">
        <f>IF(W$126&gt;0,+I131/W$126/8,"0")</f>
        <v>0</v>
      </c>
      <c r="X131" s="161"/>
      <c r="Y131" s="159" t="str">
        <f t="shared" ref="Y131:Z142" si="9">IF(Y$126&gt;0,+J131/Y$126/8,"0")</f>
        <v>0</v>
      </c>
      <c r="Z131" s="160" t="str">
        <f t="shared" si="9"/>
        <v>0</v>
      </c>
      <c r="AA131" s="161"/>
    </row>
    <row r="132" spans="1:27" s="110" customFormat="1" ht="29.25" hidden="1" customHeight="1">
      <c r="A132" s="707" t="s">
        <v>459</v>
      </c>
      <c r="B132" s="707"/>
      <c r="C132" s="707"/>
      <c r="D132" s="707"/>
      <c r="E132" s="707"/>
      <c r="F132" s="352"/>
      <c r="G132" s="352"/>
      <c r="H132" s="352"/>
      <c r="I132" s="352"/>
      <c r="J132" s="353"/>
      <c r="K132" s="354"/>
      <c r="L132" s="198" t="str">
        <f>IF(OR(J132&gt;J131,K132&gt;K131),"Attenzione: Carenza &gt; Malattie non professionali (punto 2.)","")</f>
        <v/>
      </c>
      <c r="M132" s="46"/>
      <c r="N132" s="197" t="s">
        <v>427</v>
      </c>
      <c r="O132" s="162"/>
      <c r="P132" s="163"/>
      <c r="Q132" s="164"/>
      <c r="R132" s="165"/>
      <c r="S132" s="274" t="str">
        <f t="shared" si="7"/>
        <v>0</v>
      </c>
      <c r="T132" s="275" t="str">
        <f t="shared" si="7"/>
        <v>0</v>
      </c>
      <c r="U132" s="276"/>
      <c r="V132" s="274" t="str">
        <f t="shared" si="8"/>
        <v>0</v>
      </c>
      <c r="W132" s="275" t="str">
        <f t="shared" si="8"/>
        <v>0</v>
      </c>
      <c r="X132" s="276"/>
      <c r="Y132" s="274" t="str">
        <f t="shared" si="9"/>
        <v>0</v>
      </c>
      <c r="Z132" s="275" t="str">
        <f t="shared" si="9"/>
        <v>0</v>
      </c>
      <c r="AA132" s="165"/>
    </row>
    <row r="133" spans="1:27" s="110" customFormat="1" ht="20.100000000000001" hidden="1" customHeight="1">
      <c r="A133" s="562" t="s">
        <v>46</v>
      </c>
      <c r="B133" s="562"/>
      <c r="C133" s="562"/>
      <c r="D133" s="562"/>
      <c r="E133" s="562"/>
      <c r="F133" s="350"/>
      <c r="G133" s="351"/>
      <c r="H133" s="350"/>
      <c r="I133" s="351"/>
      <c r="J133" s="350"/>
      <c r="K133" s="351"/>
      <c r="L133" s="51"/>
      <c r="M133" s="46"/>
      <c r="N133" s="69"/>
      <c r="O133" s="166"/>
      <c r="P133" s="167"/>
      <c r="Q133" s="168"/>
      <c r="R133" s="169"/>
      <c r="S133" s="167" t="str">
        <f t="shared" si="7"/>
        <v>0</v>
      </c>
      <c r="T133" s="168" t="str">
        <f t="shared" si="7"/>
        <v>0</v>
      </c>
      <c r="U133" s="169"/>
      <c r="V133" s="167" t="str">
        <f t="shared" si="8"/>
        <v>0</v>
      </c>
      <c r="W133" s="168" t="str">
        <f t="shared" si="8"/>
        <v>0</v>
      </c>
      <c r="X133" s="169"/>
      <c r="Y133" s="167" t="str">
        <f t="shared" si="9"/>
        <v>0</v>
      </c>
      <c r="Z133" s="168" t="str">
        <f t="shared" si="9"/>
        <v>0</v>
      </c>
      <c r="AA133" s="169"/>
    </row>
    <row r="134" spans="1:27" s="110" customFormat="1" ht="18.75" customHeight="1">
      <c r="A134" s="674" t="s">
        <v>47</v>
      </c>
      <c r="B134" s="674"/>
      <c r="C134" s="674"/>
      <c r="D134" s="674"/>
      <c r="E134" s="674"/>
      <c r="F134" s="350"/>
      <c r="G134" s="351"/>
      <c r="H134" s="350"/>
      <c r="I134" s="351"/>
      <c r="J134" s="350"/>
      <c r="K134" s="351"/>
      <c r="L134" s="56"/>
      <c r="M134" s="68"/>
      <c r="N134" s="69" t="s">
        <v>48</v>
      </c>
      <c r="O134" s="69"/>
      <c r="P134" s="159"/>
      <c r="Q134" s="160"/>
      <c r="R134" s="161"/>
      <c r="S134" s="159" t="str">
        <f t="shared" si="7"/>
        <v>0</v>
      </c>
      <c r="T134" s="160" t="str">
        <f t="shared" si="7"/>
        <v>0</v>
      </c>
      <c r="U134" s="161"/>
      <c r="V134" s="159" t="str">
        <f t="shared" si="8"/>
        <v>0</v>
      </c>
      <c r="W134" s="160" t="str">
        <f t="shared" si="8"/>
        <v>0</v>
      </c>
      <c r="X134" s="161"/>
      <c r="Y134" s="159" t="str">
        <f t="shared" si="9"/>
        <v>0</v>
      </c>
      <c r="Z134" s="160" t="str">
        <f t="shared" si="9"/>
        <v>0</v>
      </c>
      <c r="AA134" s="161"/>
    </row>
    <row r="135" spans="1:27" s="110" customFormat="1" ht="20.100000000000001" customHeight="1">
      <c r="A135" s="674" t="s">
        <v>475</v>
      </c>
      <c r="B135" s="674"/>
      <c r="C135" s="674"/>
      <c r="D135" s="674"/>
      <c r="E135" s="717"/>
      <c r="F135" s="350"/>
      <c r="G135" s="351"/>
      <c r="H135" s="350"/>
      <c r="I135" s="351"/>
      <c r="J135" s="350"/>
      <c r="K135" s="351"/>
      <c r="L135" s="31" t="str">
        <f>IF(H129+H130+H131+H134+H135+H137+H138+H139+H142+H144=0,"",IF(H129=0,IF(H130+H131+H134+H135+H137+H138+H139+H142+H144&gt;0,"Attenzione Zero Impiegati/Intermedi M full-time in B.2!",""),IF(H130+H131+H134+H135+H137+H138+H139=0,"Nessuna assenza per Impiegati/Intermedi M?","")))</f>
        <v/>
      </c>
      <c r="M135" s="67"/>
      <c r="N135" s="69" t="s">
        <v>483</v>
      </c>
      <c r="O135" s="69"/>
      <c r="P135" s="159"/>
      <c r="Q135" s="160"/>
      <c r="R135" s="161"/>
      <c r="S135" s="159" t="str">
        <f t="shared" si="7"/>
        <v>0</v>
      </c>
      <c r="T135" s="160" t="str">
        <f t="shared" si="7"/>
        <v>0</v>
      </c>
      <c r="U135" s="161"/>
      <c r="V135" s="159" t="str">
        <f t="shared" si="8"/>
        <v>0</v>
      </c>
      <c r="W135" s="160" t="str">
        <f t="shared" si="8"/>
        <v>0</v>
      </c>
      <c r="X135" s="161"/>
      <c r="Y135" s="159" t="str">
        <f t="shared" si="9"/>
        <v>0</v>
      </c>
      <c r="Z135" s="160" t="str">
        <f t="shared" si="9"/>
        <v>0</v>
      </c>
      <c r="AA135" s="161"/>
    </row>
    <row r="136" spans="1:27" s="110" customFormat="1" ht="20.100000000000001" hidden="1" customHeight="1">
      <c r="A136" s="708" t="s">
        <v>473</v>
      </c>
      <c r="B136" s="708"/>
      <c r="C136" s="708"/>
      <c r="D136" s="708"/>
      <c r="E136" s="709"/>
      <c r="F136" s="350"/>
      <c r="G136" s="351"/>
      <c r="H136" s="350"/>
      <c r="I136" s="351"/>
      <c r="J136" s="350"/>
      <c r="K136" s="351"/>
      <c r="L136" s="58"/>
      <c r="M136" s="69"/>
      <c r="N136" s="69" t="s">
        <v>471</v>
      </c>
      <c r="O136" s="166"/>
      <c r="P136" s="167"/>
      <c r="Q136" s="168"/>
      <c r="R136" s="169"/>
      <c r="S136" s="167" t="str">
        <f>IF(S$126&gt;0,+F136/S$126/8,"0")</f>
        <v>0</v>
      </c>
      <c r="T136" s="168" t="str">
        <f>IF(T$126&gt;0,+G136/T$126/8,"0")</f>
        <v>0</v>
      </c>
      <c r="U136" s="169"/>
      <c r="V136" s="167" t="str">
        <f t="shared" si="8"/>
        <v>0</v>
      </c>
      <c r="W136" s="168" t="str">
        <f t="shared" si="8"/>
        <v>0</v>
      </c>
      <c r="X136" s="169"/>
      <c r="Y136" s="167" t="str">
        <f t="shared" si="9"/>
        <v>0</v>
      </c>
      <c r="Z136" s="168" t="str">
        <f t="shared" si="9"/>
        <v>0</v>
      </c>
      <c r="AA136" s="169"/>
    </row>
    <row r="137" spans="1:27" s="110" customFormat="1" ht="20.100000000000001" customHeight="1">
      <c r="A137" s="674" t="s">
        <v>474</v>
      </c>
      <c r="B137" s="674"/>
      <c r="C137" s="674"/>
      <c r="D137" s="674"/>
      <c r="E137" s="674"/>
      <c r="F137" s="350"/>
      <c r="G137" s="351"/>
      <c r="H137" s="350"/>
      <c r="I137" s="351"/>
      <c r="J137" s="350"/>
      <c r="K137" s="351"/>
      <c r="L137" s="58" t="str">
        <f>IF(I129+I130+I131+I134+I135+I137+I138+I139+I142+I144=0,"",IF(I129=0,IF(I130+I131+I134+I135+I137+I138+I139+I142+I144&gt;0,"Attenzione Zero Impiegati/Intermedi F full-time in B.2!",""),IF(I130+I131+I134+I135+I137+I138+I139=0,"Nessuna assenza per Impiegati/Intermedi F?","")))</f>
        <v/>
      </c>
      <c r="M137" s="67"/>
      <c r="N137" s="69" t="s">
        <v>484</v>
      </c>
      <c r="O137" s="69"/>
      <c r="P137" s="159"/>
      <c r="Q137" s="160"/>
      <c r="R137" s="161"/>
      <c r="S137" s="159" t="str">
        <f t="shared" si="7"/>
        <v>0</v>
      </c>
      <c r="T137" s="160" t="str">
        <f t="shared" si="7"/>
        <v>0</v>
      </c>
      <c r="U137" s="161"/>
      <c r="V137" s="159" t="str">
        <f t="shared" si="8"/>
        <v>0</v>
      </c>
      <c r="W137" s="160" t="str">
        <f t="shared" si="8"/>
        <v>0</v>
      </c>
      <c r="X137" s="161"/>
      <c r="Y137" s="159" t="str">
        <f t="shared" si="9"/>
        <v>0</v>
      </c>
      <c r="Z137" s="160" t="str">
        <f t="shared" si="9"/>
        <v>0</v>
      </c>
      <c r="AA137" s="161"/>
    </row>
    <row r="138" spans="1:27" s="110" customFormat="1" ht="20.100000000000001" customHeight="1">
      <c r="A138" s="674" t="s">
        <v>49</v>
      </c>
      <c r="B138" s="674"/>
      <c r="C138" s="674"/>
      <c r="D138" s="674"/>
      <c r="E138" s="674"/>
      <c r="F138" s="355"/>
      <c r="G138" s="351"/>
      <c r="H138" s="350"/>
      <c r="I138" s="351"/>
      <c r="J138" s="350"/>
      <c r="K138" s="351"/>
      <c r="L138" s="31" t="str">
        <f>IF(J129+J130+J131+J134+J135+J137+J138+J139+J142+J144=0,"",IF(J129=0,IF(J130+J131+J134+J135+J137+J138+J139+J142+J144&gt;0,"Attenzione Zero Operai M full-time in B.2!",""),IF(J130+J131+J134+J135+J137+J138+J139=0,"Nessuna assenza per Operai M?","")))</f>
        <v/>
      </c>
      <c r="M138" s="67"/>
      <c r="N138" s="69" t="s">
        <v>472</v>
      </c>
      <c r="O138" s="69"/>
      <c r="P138" s="159"/>
      <c r="Q138" s="160"/>
      <c r="R138" s="161"/>
      <c r="S138" s="159" t="str">
        <f t="shared" si="7"/>
        <v>0</v>
      </c>
      <c r="T138" s="160" t="str">
        <f t="shared" si="7"/>
        <v>0</v>
      </c>
      <c r="U138" s="161"/>
      <c r="V138" s="159" t="str">
        <f t="shared" si="8"/>
        <v>0</v>
      </c>
      <c r="W138" s="160" t="str">
        <f t="shared" si="8"/>
        <v>0</v>
      </c>
      <c r="X138" s="161"/>
      <c r="Y138" s="159" t="str">
        <f t="shared" si="9"/>
        <v>0</v>
      </c>
      <c r="Z138" s="160" t="str">
        <f t="shared" si="9"/>
        <v>0</v>
      </c>
      <c r="AA138" s="161"/>
    </row>
    <row r="139" spans="1:27" s="110" customFormat="1" ht="20.100000000000001" customHeight="1">
      <c r="A139" s="674" t="s">
        <v>476</v>
      </c>
      <c r="B139" s="674"/>
      <c r="C139" s="674"/>
      <c r="D139" s="674"/>
      <c r="E139" s="674"/>
      <c r="F139" s="350"/>
      <c r="G139" s="351"/>
      <c r="H139" s="350"/>
      <c r="I139" s="351"/>
      <c r="J139" s="350"/>
      <c r="K139" s="351"/>
      <c r="L139" s="31" t="str">
        <f>IF(K129+K130+K131+K134+K135+K137+K138+K139+K142+K144=0,"",IF(K129=0,IF(K130+K131+K134+K135+K137+K138+K139+K142+K144&gt;0,"Attenzione Zero Operai F full-time in B.2!",""),IF(K130+K131+K134+K135+K137+K138+K139=0,"Nessuna assenza per Operai F?","")))</f>
        <v/>
      </c>
      <c r="M139" s="67"/>
      <c r="N139" s="69" t="s">
        <v>485</v>
      </c>
      <c r="O139" s="69"/>
      <c r="P139" s="159"/>
      <c r="Q139" s="160"/>
      <c r="R139" s="161"/>
      <c r="S139" s="159" t="str">
        <f t="shared" si="7"/>
        <v>0</v>
      </c>
      <c r="T139" s="160" t="str">
        <f t="shared" si="7"/>
        <v>0</v>
      </c>
      <c r="U139" s="161"/>
      <c r="V139" s="159" t="str">
        <f t="shared" si="8"/>
        <v>0</v>
      </c>
      <c r="W139" s="160" t="str">
        <f t="shared" si="8"/>
        <v>0</v>
      </c>
      <c r="X139" s="161"/>
      <c r="Y139" s="159" t="str">
        <f t="shared" si="9"/>
        <v>0</v>
      </c>
      <c r="Z139" s="160" t="str">
        <f t="shared" si="9"/>
        <v>0</v>
      </c>
      <c r="AA139" s="161"/>
    </row>
    <row r="140" spans="1:27" s="110" customFormat="1" ht="20.100000000000001" hidden="1" customHeight="1">
      <c r="A140" s="571" t="s">
        <v>50</v>
      </c>
      <c r="B140" s="571"/>
      <c r="C140" s="571"/>
      <c r="D140" s="571"/>
      <c r="E140" s="571"/>
      <c r="F140" s="350"/>
      <c r="G140" s="351"/>
      <c r="H140" s="350"/>
      <c r="I140" s="351"/>
      <c r="J140" s="350"/>
      <c r="K140" s="351"/>
      <c r="L140" s="51"/>
      <c r="M140" s="46"/>
      <c r="N140" s="69"/>
      <c r="O140" s="49"/>
      <c r="P140" s="268"/>
      <c r="Q140" s="160"/>
      <c r="R140" s="161"/>
      <c r="S140" s="268" t="str">
        <f t="shared" si="7"/>
        <v>0</v>
      </c>
      <c r="T140" s="160" t="str">
        <f t="shared" si="7"/>
        <v>0</v>
      </c>
      <c r="U140" s="161"/>
      <c r="V140" s="268" t="str">
        <f t="shared" si="8"/>
        <v>0</v>
      </c>
      <c r="W140" s="160" t="str">
        <f t="shared" si="8"/>
        <v>0</v>
      </c>
      <c r="X140" s="161"/>
      <c r="Y140" s="268" t="str">
        <f t="shared" si="9"/>
        <v>0</v>
      </c>
      <c r="Z140" s="160" t="str">
        <f t="shared" si="9"/>
        <v>0</v>
      </c>
      <c r="AA140" s="161"/>
    </row>
    <row r="141" spans="1:27" s="110" customFormat="1" ht="20.100000000000001" hidden="1" customHeight="1">
      <c r="A141" s="571" t="s">
        <v>51</v>
      </c>
      <c r="B141" s="571"/>
      <c r="C141" s="571"/>
      <c r="D141" s="571"/>
      <c r="E141" s="571"/>
      <c r="F141" s="350"/>
      <c r="G141" s="351"/>
      <c r="H141" s="350"/>
      <c r="I141" s="351"/>
      <c r="J141" s="350"/>
      <c r="K141" s="351"/>
      <c r="L141" s="51"/>
      <c r="M141" s="46"/>
      <c r="N141" s="69"/>
      <c r="O141" s="49"/>
      <c r="P141" s="268"/>
      <c r="Q141" s="160"/>
      <c r="R141" s="161"/>
      <c r="S141" s="268" t="str">
        <f t="shared" si="7"/>
        <v>0</v>
      </c>
      <c r="T141" s="160" t="str">
        <f t="shared" si="7"/>
        <v>0</v>
      </c>
      <c r="U141" s="161"/>
      <c r="V141" s="268" t="str">
        <f t="shared" si="8"/>
        <v>0</v>
      </c>
      <c r="W141" s="160" t="str">
        <f t="shared" si="8"/>
        <v>0</v>
      </c>
      <c r="X141" s="161"/>
      <c r="Y141" s="268" t="str">
        <f t="shared" si="9"/>
        <v>0</v>
      </c>
      <c r="Z141" s="160" t="str">
        <f t="shared" si="9"/>
        <v>0</v>
      </c>
      <c r="AA141" s="161"/>
    </row>
    <row r="142" spans="1:27" s="110" customFormat="1" ht="20.100000000000001" customHeight="1">
      <c r="A142" s="567" t="s">
        <v>426</v>
      </c>
      <c r="B142" s="567"/>
      <c r="C142" s="567"/>
      <c r="D142" s="567"/>
      <c r="E142" s="567"/>
      <c r="F142" s="350"/>
      <c r="G142" s="351"/>
      <c r="H142" s="350"/>
      <c r="I142" s="351"/>
      <c r="J142" s="350"/>
      <c r="K142" s="351"/>
      <c r="L142" s="51"/>
      <c r="M142" s="46"/>
      <c r="N142" s="69" t="s">
        <v>52</v>
      </c>
      <c r="O142" s="49"/>
      <c r="P142" s="268"/>
      <c r="Q142" s="160"/>
      <c r="R142" s="161"/>
      <c r="S142" s="268" t="str">
        <f>IF(S$126&gt;0,+F142/S$126/8,"0")</f>
        <v>0</v>
      </c>
      <c r="T142" s="160" t="str">
        <f>IF(T$126&gt;0,+G142/T$126/8,"0")</f>
        <v>0</v>
      </c>
      <c r="U142" s="161"/>
      <c r="V142" s="268" t="str">
        <f t="shared" si="8"/>
        <v>0</v>
      </c>
      <c r="W142" s="160" t="str">
        <f t="shared" si="8"/>
        <v>0</v>
      </c>
      <c r="X142" s="161"/>
      <c r="Y142" s="268" t="str">
        <f t="shared" si="9"/>
        <v>0</v>
      </c>
      <c r="Z142" s="160" t="str">
        <f t="shared" si="9"/>
        <v>0</v>
      </c>
      <c r="AA142" s="161"/>
    </row>
    <row r="143" spans="1:27" s="110" customFormat="1" ht="20.100000000000001" hidden="1" customHeight="1">
      <c r="A143" s="361" t="s">
        <v>53</v>
      </c>
      <c r="B143" s="361"/>
      <c r="C143" s="361"/>
      <c r="D143" s="361"/>
      <c r="E143" s="362"/>
      <c r="F143" s="348"/>
      <c r="G143" s="349"/>
      <c r="H143" s="356"/>
      <c r="I143" s="357"/>
      <c r="J143" s="356"/>
      <c r="K143" s="357"/>
      <c r="L143" s="51"/>
      <c r="M143" s="46"/>
      <c r="N143" s="69"/>
      <c r="O143" s="269"/>
      <c r="P143" s="270"/>
      <c r="Q143" s="170"/>
      <c r="R143" s="171"/>
      <c r="S143" s="270" t="str">
        <f>IF(S$126&gt;0,+F143/S$126,"0")</f>
        <v>0</v>
      </c>
      <c r="T143" s="170"/>
      <c r="U143" s="171"/>
      <c r="V143" s="270"/>
      <c r="W143" s="170"/>
      <c r="X143" s="171"/>
      <c r="Y143" s="270"/>
      <c r="Z143" s="170"/>
      <c r="AA143" s="171"/>
    </row>
    <row r="144" spans="1:27" s="110" customFormat="1" ht="20.100000000000001" customHeight="1">
      <c r="A144" s="592" t="s">
        <v>54</v>
      </c>
      <c r="B144" s="592"/>
      <c r="C144" s="592"/>
      <c r="D144" s="592"/>
      <c r="E144" s="592"/>
      <c r="F144" s="323"/>
      <c r="G144" s="324"/>
      <c r="H144" s="358"/>
      <c r="I144" s="359"/>
      <c r="J144" s="358"/>
      <c r="K144" s="359"/>
      <c r="L144" s="51"/>
      <c r="M144" s="46"/>
      <c r="N144" s="69" t="s">
        <v>55</v>
      </c>
      <c r="O144" s="46"/>
      <c r="P144" s="159"/>
      <c r="Q144" s="160"/>
      <c r="R144" s="161"/>
      <c r="S144" s="271"/>
      <c r="T144" s="272"/>
      <c r="U144" s="273"/>
      <c r="V144" s="159" t="str">
        <f>IF(V$126&gt;0,+H144/V$126,"0")</f>
        <v>0</v>
      </c>
      <c r="W144" s="160" t="str">
        <f>IF(W$126&gt;0,+I144/W$126,"0")</f>
        <v>0</v>
      </c>
      <c r="X144" s="161"/>
      <c r="Y144" s="159" t="str">
        <f>IF(Y$126&gt;0,+J144/Y$126,"0")</f>
        <v>0</v>
      </c>
      <c r="Z144" s="160" t="str">
        <f>IF(Z$126&gt;0,+K144/Z$126,"0")</f>
        <v>0</v>
      </c>
      <c r="AA144" s="161"/>
    </row>
    <row r="145" spans="1:27" s="109" customFormat="1" ht="20.100000000000001" hidden="1" customHeight="1">
      <c r="A145" s="569" t="s">
        <v>56</v>
      </c>
      <c r="B145" s="569"/>
      <c r="C145" s="569"/>
      <c r="D145" s="569"/>
      <c r="E145" s="569"/>
      <c r="F145" s="266"/>
      <c r="G145" s="267"/>
      <c r="H145" s="266"/>
      <c r="I145" s="266"/>
      <c r="J145" s="266"/>
      <c r="K145" s="267"/>
      <c r="L145" s="24"/>
      <c r="M145" s="46"/>
      <c r="N145" s="69"/>
      <c r="O145" s="49"/>
      <c r="P145" s="268"/>
      <c r="Q145" s="160"/>
      <c r="R145" s="161"/>
      <c r="S145" s="268"/>
      <c r="T145" s="160"/>
      <c r="U145" s="161"/>
      <c r="V145" s="268"/>
      <c r="W145" s="160"/>
      <c r="X145" s="161"/>
      <c r="Y145" s="268"/>
      <c r="Z145" s="172"/>
      <c r="AA145" s="161"/>
    </row>
    <row r="146" spans="1:27" s="110" customFormat="1" ht="20.100000000000001" hidden="1" customHeight="1">
      <c r="A146" s="569" t="s">
        <v>57</v>
      </c>
      <c r="B146" s="569"/>
      <c r="C146" s="569"/>
      <c r="D146" s="569"/>
      <c r="E146" s="569"/>
      <c r="F146" s="266"/>
      <c r="G146" s="267"/>
      <c r="H146" s="266"/>
      <c r="I146" s="266"/>
      <c r="J146" s="266"/>
      <c r="K146" s="267"/>
      <c r="L146" s="24"/>
      <c r="M146" s="46"/>
      <c r="N146" s="173"/>
      <c r="O146" s="80"/>
      <c r="P146" s="268"/>
      <c r="Q146" s="160"/>
      <c r="R146" s="161"/>
      <c r="S146" s="268"/>
      <c r="T146" s="160"/>
      <c r="U146" s="161"/>
      <c r="V146" s="268"/>
      <c r="W146" s="160"/>
      <c r="X146" s="161"/>
      <c r="Y146" s="268"/>
      <c r="Z146" s="160"/>
      <c r="AA146" s="161"/>
    </row>
    <row r="147" spans="1:27" s="110" customFormat="1" ht="20.100000000000001" customHeight="1">
      <c r="A147" s="135"/>
      <c r="B147" s="135"/>
      <c r="C147" s="135"/>
      <c r="D147" s="135"/>
      <c r="E147" s="135"/>
      <c r="F147" s="285"/>
      <c r="G147" s="286"/>
      <c r="H147" s="286"/>
      <c r="I147" s="286"/>
      <c r="J147" s="286"/>
      <c r="K147" s="286"/>
      <c r="L147" s="287"/>
      <c r="M147" s="46"/>
      <c r="N147" s="174" t="s">
        <v>58</v>
      </c>
      <c r="O147" s="175"/>
      <c r="P147" s="176" t="str">
        <f>IF(P126&gt;0,+(S147*S126+V147*V126+Y147*Y126)/P126,"0")</f>
        <v>0</v>
      </c>
      <c r="Q147" s="177" t="str">
        <f>IF(Q126&gt;0,+(T147*T126+W147*W126+Z147*Z126)/Q126,"0")</f>
        <v>0</v>
      </c>
      <c r="R147" s="178" t="str">
        <f>IF(P126&gt;0,IF(Q126&gt;0,+R129/R127,P147),Q147)</f>
        <v>0</v>
      </c>
      <c r="S147" s="176" t="str">
        <f>IF(S126&gt;0,+S129/S127,"0")</f>
        <v>0</v>
      </c>
      <c r="T147" s="177" t="str">
        <f>IF(T126&gt;0,+T129/T127,"0")</f>
        <v>0</v>
      </c>
      <c r="U147" s="178" t="str">
        <f>IF(S126&gt;0,IF(T126&gt;0,+U129/U127,S147),T147)</f>
        <v>0</v>
      </c>
      <c r="V147" s="176" t="str">
        <f>IF(V126&gt;0,+V129/V127,"0")</f>
        <v>0</v>
      </c>
      <c r="W147" s="177" t="str">
        <f>IF(W126&gt;0,+W129/W127,"0")</f>
        <v>0</v>
      </c>
      <c r="X147" s="178" t="str">
        <f>IF(V126&gt;0,IF(W126&gt;0,+X129/X127,V147),W147)</f>
        <v>0</v>
      </c>
      <c r="Y147" s="176" t="str">
        <f>IF(Y126&gt;0,+Y129/Y127,"0")</f>
        <v>0</v>
      </c>
      <c r="Z147" s="177" t="str">
        <f>IF(Z126&gt;0,+Z129/Z127,"0")</f>
        <v>0</v>
      </c>
      <c r="AA147" s="178" t="str">
        <f>IF(Y126&gt;0,IF(Z126&gt;0,+AA129/AA127,Y147),Z147)</f>
        <v>0</v>
      </c>
    </row>
    <row r="148" spans="1:27" s="110" customFormat="1" ht="20.100000000000001" customHeight="1">
      <c r="A148" s="593" t="s">
        <v>59</v>
      </c>
      <c r="B148" s="593"/>
      <c r="C148" s="593"/>
      <c r="D148" s="593"/>
      <c r="E148" s="593"/>
      <c r="F148" s="593"/>
      <c r="G148" s="593"/>
      <c r="H148" s="593"/>
      <c r="I148" s="593"/>
      <c r="J148" s="593"/>
      <c r="K148" s="593"/>
      <c r="L148" s="24"/>
      <c r="M148" s="46"/>
      <c r="N148" s="69" t="s">
        <v>60</v>
      </c>
      <c r="O148" s="136"/>
      <c r="P148" s="69"/>
      <c r="Q148" s="69"/>
      <c r="R148" s="69"/>
      <c r="S148" s="69"/>
      <c r="T148" s="69"/>
      <c r="U148" s="69"/>
      <c r="V148" s="69"/>
      <c r="W148" s="69"/>
      <c r="X148" s="69"/>
    </row>
    <row r="149" spans="1:27" s="110" customFormat="1" ht="20.100000000000001" customHeight="1">
      <c r="A149" s="568" t="s">
        <v>468</v>
      </c>
      <c r="B149" s="568"/>
      <c r="C149" s="568"/>
      <c r="D149" s="568"/>
      <c r="E149" s="568"/>
      <c r="F149" s="568"/>
      <c r="G149" s="568"/>
      <c r="H149" s="568"/>
      <c r="I149" s="568"/>
      <c r="J149" s="568"/>
      <c r="K149" s="568"/>
      <c r="L149" s="24"/>
      <c r="M149" s="46"/>
      <c r="N149" s="135"/>
      <c r="O149" s="136"/>
      <c r="P149" s="69"/>
      <c r="Q149" s="69"/>
      <c r="R149" s="69"/>
      <c r="S149" s="69"/>
      <c r="T149" s="69"/>
      <c r="U149" s="69"/>
      <c r="V149" s="69"/>
      <c r="W149" s="69"/>
      <c r="X149" s="69"/>
    </row>
    <row r="150" spans="1:27" s="110" customFormat="1" ht="28.5" customHeight="1">
      <c r="A150" s="559" t="s">
        <v>460</v>
      </c>
      <c r="B150" s="559"/>
      <c r="C150" s="559"/>
      <c r="D150" s="559"/>
      <c r="E150" s="559"/>
      <c r="F150" s="559"/>
      <c r="G150" s="559"/>
      <c r="H150" s="559"/>
      <c r="I150" s="559"/>
      <c r="J150" s="559"/>
      <c r="K150" s="559"/>
      <c r="L150" s="24"/>
      <c r="M150" s="46"/>
      <c r="N150" s="135"/>
      <c r="O150" s="136"/>
      <c r="P150" s="69"/>
      <c r="Q150" s="69"/>
      <c r="R150" s="69"/>
      <c r="S150" s="69"/>
      <c r="T150" s="69"/>
      <c r="U150" s="69"/>
      <c r="V150" s="69"/>
      <c r="W150" s="69"/>
      <c r="X150" s="69"/>
    </row>
    <row r="151" spans="1:27" s="110" customFormat="1" ht="27.75" hidden="1" customHeight="1">
      <c r="A151" s="572" t="s">
        <v>480</v>
      </c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24"/>
      <c r="M151" s="46"/>
      <c r="N151" s="135"/>
      <c r="O151" s="136"/>
      <c r="P151" s="69"/>
      <c r="Q151" s="69"/>
      <c r="R151" s="69"/>
      <c r="S151" s="69"/>
      <c r="T151" s="69"/>
      <c r="U151" s="69"/>
      <c r="V151" s="69"/>
      <c r="W151" s="69"/>
      <c r="X151" s="69"/>
    </row>
    <row r="152" spans="1:27" s="110" customFormat="1" ht="20.100000000000001" customHeight="1">
      <c r="A152" s="559" t="s">
        <v>425</v>
      </c>
      <c r="B152" s="559"/>
      <c r="C152" s="559"/>
      <c r="D152" s="559"/>
      <c r="E152" s="559"/>
      <c r="F152" s="559"/>
      <c r="G152" s="559"/>
      <c r="H152" s="559"/>
      <c r="I152" s="559"/>
      <c r="J152" s="559"/>
      <c r="K152" s="559"/>
      <c r="L152" s="24"/>
      <c r="M152" s="46"/>
      <c r="N152" s="135"/>
      <c r="O152" s="136"/>
      <c r="P152" s="69"/>
      <c r="Q152" s="69"/>
      <c r="R152" s="69"/>
      <c r="S152" s="69"/>
      <c r="T152" s="69"/>
      <c r="U152" s="69"/>
      <c r="V152" s="69"/>
      <c r="W152" s="69"/>
      <c r="X152" s="69"/>
    </row>
    <row r="153" spans="1:27" s="110" customFormat="1" ht="35.25" customHeight="1">
      <c r="A153" s="559" t="s">
        <v>481</v>
      </c>
      <c r="B153" s="559"/>
      <c r="C153" s="559"/>
      <c r="D153" s="559"/>
      <c r="E153" s="559"/>
      <c r="F153" s="559"/>
      <c r="G153" s="559"/>
      <c r="H153" s="559"/>
      <c r="I153" s="559"/>
      <c r="J153" s="559"/>
      <c r="K153" s="55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 spans="1:27" s="110" customFormat="1" ht="20.100000000000001" customHeight="1">
      <c r="A154" s="559" t="s">
        <v>482</v>
      </c>
      <c r="B154" s="559"/>
      <c r="C154" s="559"/>
      <c r="D154" s="559"/>
      <c r="E154" s="559"/>
      <c r="F154" s="559"/>
      <c r="G154" s="559"/>
      <c r="H154" s="559"/>
      <c r="I154" s="559"/>
      <c r="J154" s="559"/>
      <c r="K154" s="559"/>
      <c r="L154" s="24"/>
      <c r="M154" s="46"/>
      <c r="N154" s="135"/>
      <c r="O154" s="136"/>
      <c r="P154" s="69"/>
      <c r="Q154" s="69"/>
      <c r="R154" s="69"/>
      <c r="S154" s="69"/>
      <c r="T154" s="69"/>
      <c r="U154" s="69"/>
      <c r="V154" s="69"/>
      <c r="W154" s="69"/>
      <c r="X154" s="69"/>
    </row>
    <row r="155" spans="1:27" s="110" customFormat="1" ht="20.100000000000001" customHeight="1">
      <c r="A155" s="559" t="s">
        <v>687</v>
      </c>
      <c r="B155" s="559"/>
      <c r="C155" s="559"/>
      <c r="D155" s="559"/>
      <c r="E155" s="559"/>
      <c r="F155" s="559"/>
      <c r="G155" s="559"/>
      <c r="H155" s="559"/>
      <c r="I155" s="559"/>
      <c r="J155" s="559"/>
      <c r="K155" s="559"/>
      <c r="L155" s="24"/>
      <c r="M155" s="46"/>
      <c r="N155" s="135"/>
      <c r="O155" s="136"/>
      <c r="P155" s="69"/>
      <c r="Q155" s="69"/>
      <c r="R155" s="69"/>
      <c r="S155" s="69"/>
      <c r="T155" s="69"/>
      <c r="U155" s="69"/>
      <c r="V155" s="69"/>
      <c r="W155" s="69"/>
      <c r="X155" s="69"/>
    </row>
    <row r="156" spans="1:27" s="110" customFormat="1" ht="20.100000000000001" customHeight="1">
      <c r="A156" s="559" t="s">
        <v>688</v>
      </c>
      <c r="B156" s="559"/>
      <c r="C156" s="559"/>
      <c r="D156" s="559"/>
      <c r="E156" s="559"/>
      <c r="F156" s="559"/>
      <c r="G156" s="559"/>
      <c r="H156" s="559"/>
      <c r="I156" s="559"/>
      <c r="J156" s="559"/>
      <c r="K156" s="559"/>
      <c r="L156" s="24"/>
      <c r="M156" s="46"/>
      <c r="N156" s="135"/>
      <c r="O156" s="136"/>
      <c r="P156" s="69"/>
      <c r="Q156" s="69"/>
      <c r="R156" s="69"/>
      <c r="S156" s="69"/>
      <c r="T156" s="69"/>
      <c r="U156" s="69"/>
      <c r="V156" s="69"/>
      <c r="W156" s="69"/>
      <c r="X156" s="69"/>
    </row>
    <row r="157" spans="1:27" s="110" customFormat="1" ht="20.100000000000001" customHeight="1">
      <c r="A157" s="179"/>
      <c r="B157" s="179"/>
      <c r="C157" s="179"/>
      <c r="D157" s="179"/>
      <c r="E157" s="179"/>
      <c r="F157" s="179"/>
      <c r="G157" s="179"/>
      <c r="H157" s="179"/>
      <c r="I157" s="179"/>
      <c r="J157" s="179"/>
      <c r="K157" s="179"/>
      <c r="L157" s="24"/>
      <c r="M157" s="46"/>
      <c r="N157" s="135"/>
      <c r="O157" s="136"/>
      <c r="P157" s="69"/>
      <c r="Q157" s="69"/>
      <c r="R157" s="69"/>
      <c r="S157" s="69"/>
      <c r="T157" s="69"/>
      <c r="U157" s="69"/>
      <c r="V157" s="69"/>
      <c r="W157" s="69"/>
      <c r="X157" s="69"/>
    </row>
    <row r="158" spans="1:27" s="110" customFormat="1" ht="20.100000000000001" customHeight="1">
      <c r="A158" s="575" t="s">
        <v>587</v>
      </c>
      <c r="B158" s="554"/>
      <c r="C158" s="554"/>
      <c r="D158" s="554"/>
      <c r="E158" s="554"/>
      <c r="F158" s="554"/>
      <c r="G158" s="554"/>
      <c r="H158" s="554"/>
      <c r="I158" s="554"/>
      <c r="J158" s="554"/>
      <c r="K158" s="554"/>
      <c r="L158" s="57"/>
      <c r="M158" s="46"/>
      <c r="N158" s="135"/>
      <c r="O158" s="136"/>
      <c r="P158" s="69"/>
      <c r="Q158" s="69"/>
      <c r="R158" s="69"/>
      <c r="S158" s="69"/>
      <c r="T158" s="69"/>
      <c r="U158" s="69"/>
      <c r="V158" s="69"/>
      <c r="W158" s="69"/>
      <c r="X158" s="69"/>
    </row>
    <row r="159" spans="1:27" s="110" customFormat="1" ht="20.100000000000001" customHeight="1">
      <c r="A159" s="710" t="s">
        <v>464</v>
      </c>
      <c r="B159" s="710"/>
      <c r="C159" s="710"/>
      <c r="D159" s="710"/>
      <c r="E159" s="710"/>
      <c r="F159" s="710"/>
      <c r="G159" s="710"/>
      <c r="H159" s="710"/>
      <c r="I159" s="710"/>
      <c r="J159" s="710"/>
      <c r="K159" s="710"/>
      <c r="L159" s="57"/>
      <c r="M159" s="46"/>
      <c r="N159" s="135"/>
      <c r="O159" s="136"/>
      <c r="P159" s="69"/>
      <c r="Q159" s="69"/>
      <c r="R159" s="69"/>
      <c r="S159" s="69"/>
      <c r="T159" s="69"/>
      <c r="U159" s="69"/>
      <c r="V159" s="69"/>
      <c r="W159" s="69"/>
      <c r="X159" s="69"/>
    </row>
    <row r="160" spans="1:27" s="87" customFormat="1" ht="20.100000000000001" customHeight="1">
      <c r="A160" s="574" t="s">
        <v>710</v>
      </c>
      <c r="B160" s="574"/>
      <c r="C160" s="574"/>
      <c r="D160" s="574"/>
      <c r="E160" s="574"/>
      <c r="F160" s="574"/>
      <c r="G160" s="574"/>
      <c r="H160" s="574"/>
      <c r="I160" s="574"/>
      <c r="J160" s="574"/>
      <c r="K160" s="574"/>
      <c r="L160" s="251"/>
      <c r="M160" s="252"/>
      <c r="N160" s="253"/>
      <c r="O160" s="254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s="112" customFormat="1" ht="20.100000000000001" customHeight="1">
      <c r="A161" s="180"/>
      <c r="B161" s="180"/>
      <c r="C161" s="180"/>
      <c r="D161" s="180"/>
      <c r="E161" s="180"/>
      <c r="G161" s="180"/>
      <c r="H161" s="88" t="s">
        <v>8</v>
      </c>
      <c r="I161" s="313" t="b">
        <v>0</v>
      </c>
      <c r="J161" s="88"/>
      <c r="K161" s="248" t="b">
        <v>0</v>
      </c>
      <c r="L161" s="37" t="str">
        <f>IF(P161+P162&gt;1,"Scegliere una sola opzione","")</f>
        <v/>
      </c>
      <c r="M161" s="70"/>
      <c r="N161" s="181" t="str">
        <f>+IF(I161=TRUE,"1","0")</f>
        <v>0</v>
      </c>
      <c r="O161" s="181"/>
      <c r="P161" s="182">
        <f>N161*1</f>
        <v>0</v>
      </c>
      <c r="Q161" s="183"/>
      <c r="R161" s="70"/>
      <c r="S161" s="70"/>
      <c r="T161" s="70"/>
      <c r="U161" s="70"/>
      <c r="V161" s="70"/>
      <c r="W161" s="70"/>
      <c r="X161" s="70"/>
    </row>
    <row r="162" spans="1:24" s="111" customFormat="1" ht="21" customHeight="1">
      <c r="A162" s="185"/>
      <c r="B162" s="185"/>
      <c r="C162" s="185"/>
      <c r="D162" s="185"/>
      <c r="E162" s="185"/>
      <c r="F162" s="185"/>
      <c r="G162" s="185"/>
      <c r="H162" s="236" t="s">
        <v>9</v>
      </c>
      <c r="I162" s="314" t="b">
        <v>0</v>
      </c>
      <c r="J162" s="185"/>
      <c r="K162" s="185"/>
      <c r="L162" s="30"/>
      <c r="M162" s="70"/>
      <c r="N162" s="181" t="str">
        <f>+IF(I162=TRUE,"1","0")</f>
        <v>0</v>
      </c>
      <c r="O162" s="69"/>
      <c r="P162" s="182">
        <f t="shared" ref="P162" si="10">N162*1</f>
        <v>0</v>
      </c>
      <c r="Q162" s="70"/>
      <c r="R162" s="70"/>
      <c r="S162" s="70"/>
      <c r="T162" s="70"/>
      <c r="U162" s="70"/>
      <c r="V162" s="70"/>
      <c r="W162" s="70"/>
      <c r="X162" s="70"/>
    </row>
    <row r="163" spans="1:24" s="111" customFormat="1" ht="21" customHeight="1">
      <c r="F163" s="237"/>
      <c r="G163" s="237"/>
      <c r="H163" s="237"/>
      <c r="I163" s="237"/>
      <c r="J163" s="237"/>
      <c r="K163" s="237"/>
      <c r="L163" s="37"/>
      <c r="M163" s="70"/>
      <c r="N163" s="183"/>
      <c r="O163" s="70"/>
      <c r="P163" s="183"/>
      <c r="Q163" s="70"/>
      <c r="R163" s="70"/>
      <c r="S163" s="70"/>
      <c r="T163" s="70"/>
      <c r="U163" s="70"/>
      <c r="V163" s="70"/>
      <c r="W163" s="70"/>
      <c r="X163" s="70"/>
    </row>
    <row r="164" spans="1:24" s="111" customFormat="1" ht="28.35" customHeight="1">
      <c r="A164" s="561" t="s">
        <v>711</v>
      </c>
      <c r="B164" s="561"/>
      <c r="C164" s="561"/>
      <c r="D164" s="561"/>
      <c r="E164" s="561"/>
      <c r="F164" s="561"/>
      <c r="G164" s="561"/>
      <c r="H164" s="561"/>
      <c r="I164" s="561"/>
      <c r="J164" s="561"/>
      <c r="K164" s="561"/>
      <c r="L164" s="30"/>
      <c r="M164" s="47"/>
      <c r="N164" s="47"/>
      <c r="O164" s="47"/>
      <c r="P164" s="47"/>
      <c r="Q164" s="47"/>
      <c r="R164" s="47"/>
      <c r="S164" s="70"/>
      <c r="T164" s="70"/>
      <c r="U164" s="70"/>
      <c r="V164" s="70"/>
      <c r="W164" s="70"/>
      <c r="X164" s="70"/>
    </row>
    <row r="165" spans="1:24" s="111" customFormat="1" ht="21" customHeight="1">
      <c r="B165" s="69"/>
      <c r="C165" s="249"/>
      <c r="D165" s="249"/>
      <c r="E165" s="264" t="s">
        <v>470</v>
      </c>
      <c r="F165" s="325"/>
      <c r="G165" s="260"/>
      <c r="H165" s="261"/>
      <c r="I165" s="262"/>
      <c r="J165" s="262"/>
      <c r="K165" s="262"/>
      <c r="L165" s="552" t="str">
        <f>IF(SUM(F165:F167)&gt;(SUM(H44:K44)-H52-J52),"Attenzione: la somma dei dipendenti qui indicati supera il numero totale di dipendenti al netto dei dirigenti indicati nella sezione B)","")</f>
        <v/>
      </c>
      <c r="M165" s="47"/>
      <c r="N165" s="47"/>
      <c r="O165" s="47"/>
      <c r="P165" s="47"/>
      <c r="Q165" s="47"/>
      <c r="R165" s="47"/>
      <c r="S165" s="70"/>
      <c r="T165" s="70"/>
      <c r="U165" s="70"/>
      <c r="V165" s="70"/>
      <c r="W165" s="70"/>
      <c r="X165" s="70"/>
    </row>
    <row r="166" spans="1:24" s="111" customFormat="1" ht="21" customHeight="1">
      <c r="A166" s="259"/>
      <c r="B166" s="69"/>
      <c r="C166" s="249"/>
      <c r="D166" s="249"/>
      <c r="E166" s="264" t="s">
        <v>489</v>
      </c>
      <c r="F166" s="325"/>
      <c r="G166" s="260"/>
      <c r="H166" s="249"/>
      <c r="I166" s="262"/>
      <c r="J166" s="262"/>
      <c r="K166" s="262"/>
      <c r="L166" s="552"/>
      <c r="M166" s="47"/>
      <c r="N166" s="47"/>
      <c r="O166" s="47"/>
      <c r="P166" s="47"/>
      <c r="Q166" s="47"/>
      <c r="R166" s="47"/>
      <c r="S166" s="70"/>
      <c r="T166" s="70"/>
      <c r="U166" s="70"/>
      <c r="V166" s="70"/>
      <c r="W166" s="70"/>
      <c r="X166" s="70"/>
    </row>
    <row r="167" spans="1:24" s="111" customFormat="1" ht="21.6" customHeight="1">
      <c r="A167" s="184"/>
      <c r="B167" s="69"/>
      <c r="C167" s="184"/>
      <c r="D167" s="184"/>
      <c r="E167" s="264" t="s">
        <v>568</v>
      </c>
      <c r="F167" s="326"/>
      <c r="G167" s="263"/>
      <c r="H167" s="184"/>
      <c r="I167" s="184"/>
      <c r="J167" s="184"/>
      <c r="K167" s="184"/>
      <c r="L167" s="552"/>
      <c r="M167" s="47"/>
      <c r="N167" s="47"/>
      <c r="O167" s="47"/>
      <c r="P167" s="47"/>
      <c r="Q167" s="47"/>
      <c r="R167" s="47"/>
      <c r="S167" s="70"/>
      <c r="T167" s="70"/>
      <c r="U167" s="70"/>
      <c r="V167" s="70"/>
      <c r="W167" s="70"/>
      <c r="X167" s="70"/>
    </row>
    <row r="168" spans="1:24" s="111" customFormat="1" ht="41.45" customHeight="1">
      <c r="A168" s="184"/>
      <c r="B168" s="235"/>
      <c r="C168" s="235"/>
      <c r="D168" s="235"/>
      <c r="E168" s="265" t="s">
        <v>689</v>
      </c>
      <c r="F168" s="508">
        <f>SUM(F165:F167)</f>
        <v>0</v>
      </c>
      <c r="G168" s="277" t="s">
        <v>463</v>
      </c>
      <c r="H168" s="294">
        <f>(SUM(H44:K44)-(H52+J52))</f>
        <v>0</v>
      </c>
      <c r="I168" s="594" t="s">
        <v>690</v>
      </c>
      <c r="J168" s="595"/>
      <c r="K168" s="595"/>
      <c r="L168" s="30"/>
      <c r="M168" s="47"/>
      <c r="N168" s="183"/>
      <c r="O168" s="47"/>
      <c r="P168" s="183"/>
      <c r="Q168" s="47"/>
      <c r="R168" s="47"/>
      <c r="S168" s="70"/>
      <c r="T168" s="70"/>
      <c r="U168" s="70"/>
      <c r="V168" s="70"/>
      <c r="W168" s="70"/>
      <c r="X168" s="70"/>
    </row>
    <row r="169" spans="1:24" s="87" customFormat="1" ht="20.100000000000001" customHeight="1">
      <c r="A169" s="557"/>
      <c r="B169" s="557"/>
      <c r="C169" s="557"/>
      <c r="D169" s="557"/>
      <c r="E169" s="557"/>
      <c r="F169" s="557"/>
      <c r="G169" s="557"/>
      <c r="H169" s="557"/>
      <c r="I169" s="557"/>
      <c r="J169" s="557"/>
      <c r="K169" s="557"/>
      <c r="L169" s="387"/>
      <c r="M169" s="252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s="112" customFormat="1" ht="20.100000000000001" hidden="1" customHeight="1">
      <c r="A170" s="180"/>
      <c r="B170" s="180"/>
      <c r="C170" s="180"/>
      <c r="D170" s="180"/>
      <c r="E170" s="180"/>
      <c r="G170" s="180"/>
      <c r="H170" s="88"/>
      <c r="I170" s="248"/>
      <c r="J170" s="88"/>
      <c r="K170" s="388"/>
      <c r="L170" s="37"/>
      <c r="M170" s="70"/>
      <c r="N170" s="183"/>
      <c r="O170" s="183"/>
      <c r="P170" s="183"/>
      <c r="Q170" s="183"/>
      <c r="R170" s="70"/>
      <c r="S170" s="70"/>
      <c r="T170" s="70"/>
      <c r="U170" s="70"/>
      <c r="V170" s="70"/>
      <c r="W170" s="70"/>
      <c r="X170" s="70"/>
    </row>
    <row r="171" spans="1:24" s="111" customFormat="1" ht="21" hidden="1" customHeight="1">
      <c r="A171" s="185"/>
      <c r="B171" s="185"/>
      <c r="C171" s="185"/>
      <c r="D171" s="185"/>
      <c r="E171" s="185"/>
      <c r="F171" s="185"/>
      <c r="G171" s="185"/>
      <c r="H171" s="236"/>
      <c r="I171" s="494"/>
      <c r="J171" s="185"/>
      <c r="K171" s="185"/>
      <c r="L171" s="30"/>
      <c r="M171" s="70"/>
      <c r="N171" s="183"/>
      <c r="O171" s="69"/>
      <c r="P171" s="183"/>
      <c r="Q171" s="70"/>
      <c r="R171" s="70"/>
      <c r="S171" s="70"/>
      <c r="T171" s="70"/>
      <c r="U171" s="70"/>
      <c r="V171" s="70"/>
      <c r="W171" s="70"/>
      <c r="X171" s="70"/>
    </row>
    <row r="172" spans="1:24" s="111" customFormat="1" ht="21" hidden="1" customHeight="1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30"/>
      <c r="M172" s="70"/>
      <c r="N172" s="181"/>
      <c r="O172" s="69"/>
      <c r="P172" s="183"/>
      <c r="Q172" s="70"/>
      <c r="R172" s="70"/>
      <c r="S172" s="70"/>
      <c r="T172" s="70"/>
      <c r="U172" s="70"/>
      <c r="V172" s="70"/>
      <c r="W172" s="70"/>
      <c r="X172" s="70"/>
    </row>
    <row r="173" spans="1:24" s="111" customFormat="1" ht="21" hidden="1" customHeight="1">
      <c r="A173" s="184"/>
      <c r="B173" s="235"/>
      <c r="C173" s="235"/>
      <c r="D173" s="235"/>
      <c r="E173" s="235"/>
      <c r="F173" s="235"/>
      <c r="G173" s="235"/>
      <c r="H173" s="235"/>
      <c r="I173" s="235"/>
      <c r="J173" s="235"/>
      <c r="K173" s="300"/>
      <c r="L173" s="30"/>
      <c r="M173" s="47"/>
      <c r="N173" s="183"/>
      <c r="O173" s="47"/>
      <c r="P173" s="183"/>
      <c r="Q173" s="47"/>
      <c r="R173" s="47"/>
      <c r="S173" s="70"/>
      <c r="T173" s="70"/>
      <c r="U173" s="70"/>
      <c r="V173" s="70"/>
      <c r="W173" s="70"/>
      <c r="X173" s="70"/>
    </row>
    <row r="174" spans="1:24" s="111" customFormat="1" ht="24.75" hidden="1" customHeight="1">
      <c r="A174" s="288"/>
      <c r="B174" s="69"/>
      <c r="C174" s="69"/>
      <c r="D174" s="69"/>
      <c r="E174" s="301"/>
      <c r="F174" s="301"/>
      <c r="G174" s="301"/>
      <c r="H174" s="301"/>
      <c r="I174" s="301"/>
      <c r="J174" s="301"/>
      <c r="K174" s="301"/>
      <c r="L174" s="30"/>
      <c r="M174" s="47"/>
      <c r="N174" s="183"/>
      <c r="O174" s="47"/>
      <c r="P174" s="183"/>
      <c r="Q174" s="47"/>
      <c r="R174" s="47"/>
      <c r="S174" s="70"/>
      <c r="T174" s="70"/>
      <c r="U174" s="70"/>
      <c r="V174" s="70"/>
      <c r="W174" s="70"/>
      <c r="X174" s="70"/>
    </row>
    <row r="175" spans="1:24" s="110" customFormat="1" ht="24" hidden="1" customHeight="1">
      <c r="A175" s="289"/>
      <c r="B175" s="235"/>
      <c r="C175" s="235"/>
      <c r="D175" s="235"/>
      <c r="E175" s="235"/>
      <c r="F175" s="235"/>
      <c r="G175" s="235"/>
      <c r="H175" s="235"/>
      <c r="I175" s="235"/>
      <c r="J175" s="235"/>
      <c r="K175" s="245"/>
      <c r="L175" s="54"/>
      <c r="M175" s="46"/>
      <c r="N175" s="183"/>
      <c r="O175" s="47"/>
      <c r="P175" s="183"/>
      <c r="Q175" s="69"/>
      <c r="R175" s="69"/>
      <c r="S175" s="69"/>
      <c r="T175" s="69"/>
      <c r="U175" s="69"/>
      <c r="V175" s="69"/>
      <c r="W175" s="69"/>
      <c r="X175" s="69"/>
    </row>
    <row r="176" spans="1:24" s="111" customFormat="1" ht="20.100000000000001" hidden="1" customHeight="1">
      <c r="A176" s="259"/>
      <c r="B176" s="290"/>
      <c r="C176" s="290"/>
      <c r="D176" s="290"/>
      <c r="E176" s="290"/>
      <c r="F176" s="290"/>
      <c r="G176" s="290"/>
      <c r="H176" s="290"/>
      <c r="I176" s="290"/>
      <c r="J176" s="290"/>
      <c r="K176" s="290"/>
      <c r="L176" s="30"/>
      <c r="M176" s="47"/>
      <c r="N176" s="47"/>
      <c r="O176" s="47"/>
      <c r="P176" s="47"/>
      <c r="Q176" s="47"/>
      <c r="R176" s="47"/>
      <c r="S176" s="70"/>
      <c r="T176" s="70"/>
      <c r="U176" s="70"/>
      <c r="V176" s="70"/>
      <c r="W176" s="70"/>
      <c r="X176" s="70"/>
    </row>
    <row r="177" spans="1:24" s="111" customFormat="1" ht="24" hidden="1" customHeight="1">
      <c r="A177" s="279"/>
      <c r="B177" s="235"/>
      <c r="C177" s="235"/>
      <c r="D177" s="235"/>
      <c r="E177" s="235"/>
      <c r="F177" s="235"/>
      <c r="G177" s="235"/>
      <c r="H177" s="235"/>
      <c r="I177" s="235"/>
      <c r="J177" s="235"/>
      <c r="K177" s="245"/>
      <c r="L177" s="25"/>
      <c r="M177" s="47"/>
      <c r="N177" s="183"/>
      <c r="O177" s="47"/>
      <c r="P177" s="183"/>
      <c r="Q177" s="47"/>
      <c r="R177" s="47"/>
      <c r="S177" s="70"/>
      <c r="T177" s="70"/>
      <c r="U177" s="70"/>
      <c r="V177" s="70"/>
      <c r="W177" s="70"/>
      <c r="X177" s="70"/>
    </row>
    <row r="178" spans="1:24" s="112" customFormat="1" ht="20.100000000000001" hidden="1" customHeight="1">
      <c r="A178" s="291"/>
      <c r="B178" s="291"/>
      <c r="C178" s="291"/>
      <c r="D178" s="291"/>
      <c r="E178" s="291"/>
      <c r="F178" s="291"/>
      <c r="G178" s="291"/>
      <c r="H178" s="291"/>
      <c r="I178" s="291"/>
      <c r="J178" s="291"/>
      <c r="K178" s="291"/>
      <c r="L178" s="50"/>
      <c r="M178" s="70"/>
      <c r="N178" s="183"/>
      <c r="P178" s="183"/>
      <c r="R178" s="70"/>
      <c r="S178" s="70"/>
      <c r="T178" s="70"/>
      <c r="U178" s="70"/>
      <c r="V178" s="70"/>
      <c r="W178" s="70"/>
      <c r="X178" s="70"/>
    </row>
    <row r="179" spans="1:24" s="111" customFormat="1" ht="20.100000000000001" hidden="1" customHeight="1">
      <c r="A179" s="280"/>
      <c r="B179" s="235"/>
      <c r="C179" s="235"/>
      <c r="D179" s="235"/>
      <c r="E179" s="235"/>
      <c r="F179" s="235"/>
      <c r="G179" s="235"/>
      <c r="H179" s="235"/>
      <c r="I179" s="235"/>
      <c r="J179" s="235"/>
      <c r="K179" s="302"/>
      <c r="M179" s="47"/>
      <c r="N179" s="183"/>
      <c r="O179" s="47"/>
      <c r="P179" s="183"/>
      <c r="Q179" s="47"/>
      <c r="R179" s="47"/>
      <c r="S179" s="70"/>
      <c r="T179" s="70"/>
      <c r="U179" s="70"/>
      <c r="V179" s="70"/>
      <c r="W179" s="70"/>
      <c r="X179" s="70"/>
    </row>
    <row r="180" spans="1:24" s="111" customFormat="1" ht="20.100000000000001" hidden="1" customHeight="1">
      <c r="A180" s="184"/>
      <c r="B180" s="556"/>
      <c r="C180" s="556"/>
      <c r="D180" s="556"/>
      <c r="E180" s="556"/>
      <c r="F180" s="556"/>
      <c r="G180" s="556"/>
      <c r="H180" s="556"/>
      <c r="I180" s="556"/>
      <c r="J180" s="556"/>
      <c r="K180" s="300"/>
      <c r="L180" s="30"/>
      <c r="M180" s="47"/>
      <c r="N180" s="183"/>
      <c r="O180" s="47"/>
      <c r="P180" s="183"/>
      <c r="Q180" s="47"/>
      <c r="R180" s="47"/>
      <c r="S180" s="70"/>
      <c r="T180" s="70"/>
      <c r="U180" s="70"/>
      <c r="V180" s="70"/>
      <c r="W180" s="70"/>
      <c r="X180" s="70"/>
    </row>
    <row r="181" spans="1:24" s="111" customFormat="1" ht="20.100000000000001" hidden="1" customHeight="1">
      <c r="A181" s="235"/>
      <c r="B181" s="555"/>
      <c r="C181" s="555"/>
      <c r="D181" s="555"/>
      <c r="E181" s="560"/>
      <c r="F181" s="560"/>
      <c r="G181" s="560"/>
      <c r="H181" s="560"/>
      <c r="I181" s="560"/>
      <c r="J181" s="560"/>
      <c r="K181" s="560"/>
      <c r="L181" s="30"/>
      <c r="M181" s="47"/>
      <c r="N181" s="47"/>
      <c r="O181" s="47"/>
      <c r="P181" s="47"/>
      <c r="Q181" s="47"/>
      <c r="R181" s="47"/>
      <c r="S181" s="70"/>
      <c r="T181" s="70"/>
      <c r="U181" s="70"/>
      <c r="V181" s="70"/>
      <c r="W181" s="70"/>
      <c r="X181" s="70"/>
    </row>
    <row r="182" spans="1:24" s="111" customFormat="1" ht="22.5" hidden="1" customHeight="1">
      <c r="A182" s="249"/>
      <c r="B182" s="556"/>
      <c r="C182" s="556"/>
      <c r="D182" s="556"/>
      <c r="E182" s="556"/>
      <c r="F182" s="556"/>
      <c r="G182" s="556"/>
      <c r="H182" s="556"/>
      <c r="I182" s="556"/>
      <c r="J182" s="556"/>
      <c r="K182" s="245"/>
      <c r="L182" s="30"/>
      <c r="M182" s="47"/>
      <c r="N182" s="183"/>
      <c r="O182" s="47"/>
      <c r="P182" s="183"/>
      <c r="Q182" s="47"/>
      <c r="R182" s="47"/>
      <c r="S182" s="70"/>
      <c r="T182" s="70"/>
      <c r="U182" s="70"/>
      <c r="V182" s="70"/>
      <c r="W182" s="70"/>
      <c r="X182" s="70"/>
    </row>
    <row r="183" spans="1:24" s="111" customFormat="1" ht="20.100000000000001" hidden="1" customHeight="1">
      <c r="A183" s="238"/>
      <c r="L183" s="43"/>
      <c r="M183" s="47"/>
      <c r="N183" s="181"/>
      <c r="O183" s="47"/>
      <c r="P183" s="183"/>
      <c r="Q183" s="47"/>
      <c r="R183" s="47"/>
      <c r="S183" s="70"/>
      <c r="T183" s="70"/>
      <c r="U183" s="70"/>
      <c r="V183" s="70"/>
      <c r="W183" s="70"/>
      <c r="X183" s="70"/>
    </row>
    <row r="184" spans="1:24" s="110" customFormat="1" ht="32.25" customHeight="1">
      <c r="A184" s="554" t="s">
        <v>585</v>
      </c>
      <c r="B184" s="554"/>
      <c r="C184" s="554"/>
      <c r="D184" s="554"/>
      <c r="E184" s="554"/>
      <c r="F184" s="554"/>
      <c r="G184" s="554"/>
      <c r="H184" s="554"/>
      <c r="I184" s="554"/>
      <c r="J184" s="554"/>
      <c r="K184" s="554"/>
      <c r="L184" s="30"/>
      <c r="M184" s="25"/>
      <c r="N184" s="109"/>
      <c r="O184" s="108"/>
      <c r="P184" s="190"/>
      <c r="Q184" s="190"/>
    </row>
    <row r="185" spans="1:24" s="111" customFormat="1" ht="39" customHeight="1">
      <c r="A185" s="573" t="s">
        <v>488</v>
      </c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43"/>
      <c r="M185" s="47"/>
      <c r="N185" s="47"/>
      <c r="O185" s="47"/>
      <c r="P185" s="47"/>
      <c r="Q185" s="47"/>
      <c r="R185" s="47"/>
      <c r="S185" s="70"/>
      <c r="T185" s="70"/>
      <c r="U185" s="70"/>
      <c r="V185" s="70"/>
      <c r="W185" s="70"/>
      <c r="X185" s="70"/>
    </row>
    <row r="186" spans="1:24" s="111" customFormat="1" ht="20.100000000000001" customHeight="1">
      <c r="B186" s="558" t="s">
        <v>457</v>
      </c>
      <c r="C186" s="558"/>
      <c r="D186" s="558"/>
      <c r="E186" s="558"/>
      <c r="F186" s="558"/>
      <c r="G186" s="558"/>
      <c r="H186" s="558"/>
      <c r="I186" s="558"/>
      <c r="J186" s="558"/>
      <c r="K186" s="315" t="b">
        <v>0</v>
      </c>
      <c r="L186" s="58" t="str">
        <f>IF(AND(P188+P189+P190+P191+P192&gt;0,P186+P187&gt;0),"Risposte non coerenti",IF(P186+P187&gt;1,"Scegliere una sola opzione",IF(P188+P189+P190+P191+P192&gt;2,"Attenzione: se sì, max 2 risposte possibili","")))</f>
        <v/>
      </c>
      <c r="M186" s="47"/>
      <c r="N186" s="181" t="str">
        <f>+IF(K186=TRUE,"1","0")</f>
        <v>0</v>
      </c>
      <c r="O186" s="47"/>
      <c r="P186" s="182">
        <f t="shared" ref="P186:P187" si="11">N186*1</f>
        <v>0</v>
      </c>
      <c r="Q186" s="47"/>
      <c r="R186" s="284"/>
      <c r="S186" s="70"/>
      <c r="T186" s="70"/>
      <c r="U186" s="70"/>
      <c r="V186" s="70"/>
      <c r="W186" s="70"/>
      <c r="X186" s="70"/>
    </row>
    <row r="187" spans="1:24" s="111" customFormat="1" ht="20.100000000000001" customHeight="1">
      <c r="B187" s="558" t="s">
        <v>8</v>
      </c>
      <c r="C187" s="558"/>
      <c r="D187" s="558"/>
      <c r="E187" s="558"/>
      <c r="F187" s="558"/>
      <c r="G187" s="558"/>
      <c r="H187" s="558"/>
      <c r="I187" s="558"/>
      <c r="J187" s="558"/>
      <c r="K187" s="316" t="b">
        <v>0</v>
      </c>
      <c r="L187" s="58" t="str">
        <f>IF(P186+P187&gt;0,"Passare alla domanda E.3","")</f>
        <v/>
      </c>
      <c r="M187" s="47"/>
      <c r="N187" s="181" t="str">
        <f>+IF(K187=TRUE,"1","0")</f>
        <v>0</v>
      </c>
      <c r="O187" s="112"/>
      <c r="P187" s="182">
        <f t="shared" si="11"/>
        <v>0</v>
      </c>
      <c r="Q187" s="47"/>
      <c r="R187" s="282"/>
      <c r="S187" s="70"/>
      <c r="T187" s="70"/>
      <c r="U187" s="70"/>
      <c r="V187" s="70"/>
      <c r="W187" s="70"/>
      <c r="X187" s="70"/>
    </row>
    <row r="188" spans="1:24" s="186" customFormat="1" ht="20.100000000000001" customHeight="1">
      <c r="B188" s="558" t="s">
        <v>479</v>
      </c>
      <c r="C188" s="558"/>
      <c r="D188" s="558"/>
      <c r="E188" s="558"/>
      <c r="F188" s="558"/>
      <c r="G188" s="558"/>
      <c r="H188" s="558"/>
      <c r="I188" s="558" t="b">
        <v>0</v>
      </c>
      <c r="J188" s="558"/>
      <c r="K188" s="316" t="b">
        <v>0</v>
      </c>
      <c r="L188" s="40"/>
      <c r="M188" s="49"/>
      <c r="N188" s="181" t="str">
        <f t="shared" ref="N188" si="12">+IF(K188=TRUE,"1","0")</f>
        <v>0</v>
      </c>
      <c r="O188" s="47"/>
      <c r="P188" s="182">
        <f>N188*1</f>
        <v>0</v>
      </c>
      <c r="Q188" s="49"/>
      <c r="R188" s="283"/>
      <c r="S188" s="127"/>
      <c r="T188" s="127"/>
      <c r="U188" s="127"/>
      <c r="V188" s="127"/>
      <c r="W188" s="127"/>
      <c r="X188" s="127"/>
    </row>
    <row r="189" spans="1:24" s="186" customFormat="1" ht="20.100000000000001" customHeight="1">
      <c r="B189" s="558" t="s">
        <v>477</v>
      </c>
      <c r="C189" s="558"/>
      <c r="D189" s="558"/>
      <c r="E189" s="558"/>
      <c r="F189" s="558"/>
      <c r="G189" s="558"/>
      <c r="H189" s="558"/>
      <c r="I189" s="558" t="b">
        <v>0</v>
      </c>
      <c r="J189" s="558"/>
      <c r="K189" s="316" t="b">
        <v>0</v>
      </c>
      <c r="L189" s="318"/>
      <c r="M189" s="38"/>
      <c r="N189" s="181" t="str">
        <f t="shared" ref="N189" si="13">+IF(K189=TRUE,"1","0")</f>
        <v>0</v>
      </c>
      <c r="O189" s="47"/>
      <c r="P189" s="182">
        <f t="shared" ref="P189" si="14">N189*1</f>
        <v>0</v>
      </c>
      <c r="Q189" s="187"/>
      <c r="R189" s="283"/>
    </row>
    <row r="190" spans="1:24" s="186" customFormat="1" ht="20.100000000000001" customHeight="1">
      <c r="A190" s="242"/>
      <c r="B190" s="558" t="s">
        <v>559</v>
      </c>
      <c r="C190" s="558"/>
      <c r="D190" s="558"/>
      <c r="E190" s="558"/>
      <c r="F190" s="558"/>
      <c r="G190" s="558"/>
      <c r="H190" s="558"/>
      <c r="I190" s="558" t="b">
        <v>0</v>
      </c>
      <c r="J190" s="558"/>
      <c r="K190" s="316" t="b">
        <v>0</v>
      </c>
      <c r="L190" s="318"/>
      <c r="M190" s="38"/>
      <c r="N190" s="181" t="str">
        <f t="shared" ref="N190:N192" si="15">+IF(K190=TRUE,"1","0")</f>
        <v>0</v>
      </c>
      <c r="O190" s="47"/>
      <c r="P190" s="182">
        <f t="shared" ref="P190:P192" si="16">N190*1</f>
        <v>0</v>
      </c>
      <c r="Q190" s="187"/>
      <c r="R190" s="283"/>
    </row>
    <row r="191" spans="1:24" s="111" customFormat="1" ht="32.25" customHeight="1">
      <c r="B191" s="558" t="s">
        <v>560</v>
      </c>
      <c r="C191" s="558"/>
      <c r="D191" s="558"/>
      <c r="E191" s="558"/>
      <c r="F191" s="558"/>
      <c r="G191" s="558"/>
      <c r="H191" s="558"/>
      <c r="I191" s="558"/>
      <c r="J191" s="558"/>
      <c r="K191" s="338" t="b">
        <v>0</v>
      </c>
      <c r="L191" s="30"/>
      <c r="M191" s="47"/>
      <c r="N191" s="181" t="str">
        <f t="shared" si="15"/>
        <v>0</v>
      </c>
      <c r="O191" s="47"/>
      <c r="P191" s="182">
        <f t="shared" si="16"/>
        <v>0</v>
      </c>
      <c r="Q191" s="47"/>
      <c r="R191" s="47"/>
      <c r="S191" s="70"/>
      <c r="T191" s="70"/>
      <c r="U191" s="70"/>
      <c r="V191" s="70"/>
      <c r="W191" s="70"/>
      <c r="X191" s="70"/>
    </row>
    <row r="192" spans="1:24" s="111" customFormat="1" ht="20.100000000000001" customHeight="1">
      <c r="A192" s="243"/>
      <c r="B192" s="558" t="s">
        <v>478</v>
      </c>
      <c r="C192" s="558"/>
      <c r="D192" s="558"/>
      <c r="E192" s="558"/>
      <c r="F192" s="558"/>
      <c r="G192" s="558"/>
      <c r="H192" s="558"/>
      <c r="I192" s="558"/>
      <c r="J192" s="558"/>
      <c r="K192" s="316" t="b">
        <v>0</v>
      </c>
      <c r="L192" s="318"/>
      <c r="M192" s="30"/>
      <c r="N192" s="181" t="str">
        <f t="shared" si="15"/>
        <v>0</v>
      </c>
      <c r="P192" s="182">
        <f t="shared" si="16"/>
        <v>0</v>
      </c>
      <c r="Q192" s="114"/>
      <c r="R192" s="282"/>
    </row>
    <row r="193" spans="1:24" ht="20.100000000000001" customHeight="1"/>
    <row r="194" spans="1:24" s="111" customFormat="1" ht="31.5" customHeight="1">
      <c r="A194" s="573" t="s">
        <v>561</v>
      </c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52" t="str">
        <f>IF(AND(P186+P187&gt;0,P195+P196+P197+P198+P199+P200+P202&gt;0),"Risposte non coerenti con quanto indicato in E.1","")</f>
        <v/>
      </c>
      <c r="M194" s="552"/>
      <c r="N194" s="114"/>
      <c r="O194" s="114"/>
      <c r="P194" s="188"/>
      <c r="Q194" s="114"/>
      <c r="R194" s="282"/>
    </row>
    <row r="195" spans="1:24" s="111" customFormat="1" ht="20.100000000000001" customHeight="1">
      <c r="A195" s="240"/>
      <c r="B195" s="375" t="s">
        <v>454</v>
      </c>
      <c r="C195" s="375"/>
      <c r="D195" s="375"/>
      <c r="E195" s="375"/>
      <c r="F195" s="375"/>
      <c r="G195" s="375"/>
      <c r="H195" s="375"/>
      <c r="I195" s="375"/>
      <c r="J195" s="375"/>
      <c r="K195" s="317" t="b">
        <v>0</v>
      </c>
      <c r="L195" s="40" t="str">
        <f>IF(AND(P195=1,P196+P197+P198+P199+P200+P201+P202&gt;0),"Attenzione: risposte non coerenti","")</f>
        <v/>
      </c>
      <c r="M195" s="47"/>
      <c r="N195" s="181" t="str">
        <f>+IF(K195=TRUE,"1","0")</f>
        <v>0</v>
      </c>
      <c r="O195" s="47"/>
      <c r="P195" s="182">
        <f t="shared" ref="P195:P196" si="17">N195*1</f>
        <v>0</v>
      </c>
      <c r="Q195" s="47"/>
      <c r="R195" s="282"/>
      <c r="S195" s="70"/>
      <c r="T195" s="70"/>
      <c r="U195" s="70"/>
      <c r="V195" s="70"/>
      <c r="W195" s="70"/>
      <c r="X195" s="70"/>
    </row>
    <row r="196" spans="1:24" s="186" customFormat="1" ht="20.100000000000001" customHeight="1">
      <c r="A196" s="241"/>
      <c r="B196" s="375" t="s">
        <v>465</v>
      </c>
      <c r="C196" s="375"/>
      <c r="D196" s="375"/>
      <c r="E196" s="375"/>
      <c r="F196" s="375"/>
      <c r="G196" s="375"/>
      <c r="H196" s="375"/>
      <c r="I196" s="375"/>
      <c r="J196" s="375"/>
      <c r="K196" s="316" t="b">
        <v>0</v>
      </c>
      <c r="L196" s="318"/>
      <c r="M196" s="49"/>
      <c r="N196" s="181" t="str">
        <f>+IF(K196=TRUE,"1","0")</f>
        <v>0</v>
      </c>
      <c r="O196" s="112"/>
      <c r="P196" s="182">
        <f t="shared" si="17"/>
        <v>0</v>
      </c>
      <c r="Q196" s="49"/>
      <c r="R196" s="283"/>
      <c r="S196" s="127"/>
      <c r="T196" s="127"/>
      <c r="U196" s="127"/>
      <c r="V196" s="127"/>
      <c r="W196" s="127"/>
      <c r="X196" s="127"/>
    </row>
    <row r="197" spans="1:24" s="186" customFormat="1" ht="20.100000000000001" customHeight="1">
      <c r="A197" s="241"/>
      <c r="B197" s="375" t="s">
        <v>455</v>
      </c>
      <c r="C197" s="375"/>
      <c r="D197" s="375"/>
      <c r="E197" s="375"/>
      <c r="F197" s="375"/>
      <c r="G197" s="375"/>
      <c r="H197" s="375"/>
      <c r="I197" s="375"/>
      <c r="J197" s="375"/>
      <c r="K197" s="316" t="b">
        <v>0</v>
      </c>
      <c r="L197" s="318"/>
      <c r="M197" s="49"/>
      <c r="N197" s="181" t="str">
        <f t="shared" ref="N197:N200" si="18">+IF(K197=TRUE,"1","0")</f>
        <v>0</v>
      </c>
      <c r="O197" s="47"/>
      <c r="P197" s="182">
        <f>N197*1</f>
        <v>0</v>
      </c>
      <c r="Q197" s="49"/>
      <c r="R197" s="283"/>
      <c r="S197" s="127"/>
      <c r="T197" s="127"/>
      <c r="U197" s="127"/>
      <c r="V197" s="127"/>
      <c r="W197" s="127"/>
      <c r="X197" s="127"/>
    </row>
    <row r="198" spans="1:24" s="186" customFormat="1" ht="24.75" customHeight="1">
      <c r="A198" s="242"/>
      <c r="B198" s="374" t="s">
        <v>458</v>
      </c>
      <c r="C198" s="374"/>
      <c r="D198" s="374"/>
      <c r="E198" s="374"/>
      <c r="F198" s="374"/>
      <c r="G198" s="374"/>
      <c r="H198" s="374"/>
      <c r="I198" s="374"/>
      <c r="J198" s="374"/>
      <c r="K198" s="316" t="b">
        <v>0</v>
      </c>
      <c r="L198" s="40"/>
      <c r="M198" s="38"/>
      <c r="N198" s="181" t="str">
        <f t="shared" si="18"/>
        <v>0</v>
      </c>
      <c r="O198" s="47"/>
      <c r="P198" s="182">
        <f t="shared" ref="P198:P200" si="19">N198*1</f>
        <v>0</v>
      </c>
      <c r="Q198" s="187"/>
      <c r="R198" s="187"/>
    </row>
    <row r="199" spans="1:24" s="186" customFormat="1" ht="20.100000000000001" customHeight="1">
      <c r="A199" s="242"/>
      <c r="B199" s="374" t="s">
        <v>456</v>
      </c>
      <c r="C199" s="374"/>
      <c r="D199" s="374"/>
      <c r="E199" s="374"/>
      <c r="F199" s="374"/>
      <c r="G199" s="374"/>
      <c r="H199" s="374"/>
      <c r="I199" s="374"/>
      <c r="J199" s="374"/>
      <c r="K199" s="316" t="b">
        <v>0</v>
      </c>
      <c r="M199" s="38"/>
      <c r="N199" s="181" t="str">
        <f t="shared" si="18"/>
        <v>0</v>
      </c>
      <c r="O199" s="47"/>
      <c r="P199" s="182">
        <f t="shared" si="19"/>
        <v>0</v>
      </c>
      <c r="Q199" s="187"/>
      <c r="R199" s="187"/>
    </row>
    <row r="200" spans="1:24" s="186" customFormat="1" ht="20.100000000000001" customHeight="1">
      <c r="A200" s="242"/>
      <c r="B200" s="375" t="s">
        <v>709</v>
      </c>
      <c r="C200" s="375"/>
      <c r="D200" s="375"/>
      <c r="E200" s="375"/>
      <c r="F200" s="375"/>
      <c r="G200" s="375"/>
      <c r="H200" s="375"/>
      <c r="I200" s="375"/>
      <c r="J200" s="375"/>
      <c r="K200" s="316" t="b">
        <v>0</v>
      </c>
      <c r="L200" s="40"/>
      <c r="M200" s="38"/>
      <c r="N200" s="181" t="str">
        <f t="shared" si="18"/>
        <v>0</v>
      </c>
      <c r="O200" s="47"/>
      <c r="P200" s="182">
        <f t="shared" si="19"/>
        <v>0</v>
      </c>
      <c r="Q200" s="187"/>
      <c r="R200" s="187"/>
    </row>
    <row r="201" spans="1:24" s="186" customFormat="1" ht="20.100000000000001" customHeight="1">
      <c r="A201" s="242"/>
      <c r="B201" s="375" t="s">
        <v>562</v>
      </c>
      <c r="C201" s="375"/>
      <c r="D201" s="375"/>
      <c r="E201" s="375"/>
      <c r="F201" s="375"/>
      <c r="G201" s="375"/>
      <c r="H201" s="375"/>
      <c r="I201" s="375"/>
      <c r="J201" s="375"/>
      <c r="K201" s="316" t="b">
        <v>0</v>
      </c>
      <c r="L201" s="40"/>
      <c r="M201" s="38"/>
      <c r="N201" s="181" t="str">
        <f t="shared" ref="N201:N202" si="20">+IF(K201=TRUE,"1","0")</f>
        <v>0</v>
      </c>
      <c r="O201" s="47"/>
      <c r="P201" s="182">
        <f t="shared" ref="P201:P202" si="21">N201*1</f>
        <v>0</v>
      </c>
      <c r="Q201" s="187"/>
      <c r="R201" s="187"/>
    </row>
    <row r="202" spans="1:24" s="111" customFormat="1" ht="20.100000000000001" customHeight="1">
      <c r="A202" s="242"/>
      <c r="B202" s="375" t="s">
        <v>565</v>
      </c>
      <c r="C202" s="375"/>
      <c r="D202" s="375"/>
      <c r="E202" s="375"/>
      <c r="F202" s="375"/>
      <c r="G202" s="375"/>
      <c r="H202" s="375"/>
      <c r="I202" s="375"/>
      <c r="J202" s="375"/>
      <c r="K202" s="316" t="b">
        <v>0</v>
      </c>
      <c r="L202" s="41" t="str">
        <f>IF(SUM(P195:P202)=0,"",IF(AND(SUM(P195:P201)&gt;0,P202=0,SUM(P215:P217)=0),"Passare alla domanda E.3",""))</f>
        <v/>
      </c>
      <c r="M202" s="30"/>
      <c r="N202" s="181" t="str">
        <f t="shared" si="20"/>
        <v>0</v>
      </c>
      <c r="O202" s="47"/>
      <c r="P202" s="182">
        <f t="shared" si="21"/>
        <v>0</v>
      </c>
      <c r="Q202" s="114"/>
      <c r="R202" s="284"/>
    </row>
    <row r="203" spans="1:24" s="111" customFormat="1" ht="20.100000000000001" customHeight="1">
      <c r="A203" s="243"/>
      <c r="B203" s="240"/>
      <c r="C203" s="240"/>
      <c r="D203" s="240"/>
      <c r="E203" s="240"/>
      <c r="F203" s="240"/>
      <c r="G203" s="240"/>
      <c r="H203" s="240"/>
      <c r="I203" s="240"/>
      <c r="J203" s="85"/>
      <c r="K203" s="244"/>
      <c r="L203" s="40"/>
      <c r="M203" s="30"/>
      <c r="N203" s="84"/>
      <c r="P203" s="84"/>
      <c r="Q203" s="114"/>
      <c r="R203" s="114"/>
    </row>
    <row r="204" spans="1:24" s="111" customFormat="1" ht="20.100000000000001" customHeight="1">
      <c r="A204" s="573" t="s">
        <v>563</v>
      </c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40"/>
      <c r="M204" s="30"/>
      <c r="N204" s="183"/>
      <c r="O204" s="47"/>
      <c r="P204" s="183"/>
      <c r="Q204" s="114"/>
      <c r="R204" s="114"/>
    </row>
    <row r="205" spans="1:24" s="111" customFormat="1" ht="20.100000000000001" customHeight="1">
      <c r="A205" s="235"/>
      <c r="B205" s="558" t="s">
        <v>564</v>
      </c>
      <c r="C205" s="558"/>
      <c r="D205" s="558"/>
      <c r="E205" s="558"/>
      <c r="F205" s="558"/>
      <c r="G205" s="558"/>
      <c r="H205" s="558"/>
      <c r="I205" s="558"/>
      <c r="J205" s="558"/>
      <c r="K205" s="317" t="b">
        <v>0</v>
      </c>
      <c r="L205" s="30"/>
      <c r="M205" s="30"/>
      <c r="N205" s="181" t="str">
        <f>+IF(K205=TRUE,"1","0")</f>
        <v>0</v>
      </c>
      <c r="O205" s="47"/>
      <c r="P205" s="182">
        <f t="shared" ref="P205:P212" si="22">N205*1</f>
        <v>0</v>
      </c>
      <c r="Q205" s="114"/>
      <c r="R205" s="114"/>
    </row>
    <row r="206" spans="1:24" s="186" customFormat="1" ht="20.100000000000001" customHeight="1">
      <c r="A206" s="194"/>
      <c r="B206" s="375" t="s">
        <v>695</v>
      </c>
      <c r="C206" s="381"/>
      <c r="D206" s="381"/>
      <c r="E206" s="381"/>
      <c r="F206" s="381"/>
      <c r="G206" s="381"/>
      <c r="H206" s="381"/>
      <c r="I206" s="381"/>
      <c r="J206" s="381"/>
      <c r="K206" s="316" t="b">
        <v>0</v>
      </c>
      <c r="L206" s="71"/>
      <c r="M206" s="49"/>
      <c r="N206" s="181" t="str">
        <f t="shared" ref="N206:N212" si="23">+IF(K206=TRUE,"1","0")</f>
        <v>0</v>
      </c>
      <c r="O206" s="47"/>
      <c r="P206" s="182">
        <f t="shared" si="22"/>
        <v>0</v>
      </c>
      <c r="Q206" s="49"/>
      <c r="R206" s="283"/>
      <c r="S206" s="127"/>
      <c r="T206" s="127"/>
      <c r="U206" s="127"/>
      <c r="V206" s="127"/>
      <c r="W206" s="127"/>
      <c r="X206" s="127"/>
    </row>
    <row r="207" spans="1:24" s="112" customFormat="1" ht="20.100000000000001" customHeight="1">
      <c r="C207" s="383"/>
      <c r="D207" s="384"/>
      <c r="E207" s="503" t="s">
        <v>696</v>
      </c>
      <c r="F207" s="504" t="s">
        <v>691</v>
      </c>
      <c r="G207" s="505"/>
      <c r="H207" s="505"/>
      <c r="I207" s="505"/>
      <c r="J207" s="506"/>
      <c r="K207" s="316" t="b">
        <v>0</v>
      </c>
      <c r="L207" s="377"/>
      <c r="N207" s="181" t="str">
        <f t="shared" ref="N207:N210" si="24">+IF(K207=TRUE,"1","0")</f>
        <v>0</v>
      </c>
      <c r="O207" s="47"/>
      <c r="P207" s="182">
        <f t="shared" ref="P207:P210" si="25">N207*1</f>
        <v>0</v>
      </c>
      <c r="Q207" s="376"/>
    </row>
    <row r="208" spans="1:24" s="112" customFormat="1" ht="20.100000000000001" customHeight="1">
      <c r="C208" s="72"/>
      <c r="F208" s="504" t="s">
        <v>692</v>
      </c>
      <c r="G208" s="505"/>
      <c r="H208" s="505"/>
      <c r="I208" s="506"/>
      <c r="J208" s="506"/>
      <c r="K208" s="316" t="b">
        <v>0</v>
      </c>
      <c r="L208" s="94"/>
      <c r="N208" s="181" t="str">
        <f t="shared" si="24"/>
        <v>0</v>
      </c>
      <c r="O208" s="47"/>
      <c r="P208" s="182">
        <f t="shared" si="25"/>
        <v>0</v>
      </c>
      <c r="Q208" s="376"/>
    </row>
    <row r="209" spans="1:24" s="112" customFormat="1" ht="20.100000000000001" customHeight="1">
      <c r="A209" s="72"/>
      <c r="B209" s="72"/>
      <c r="C209" s="72"/>
      <c r="D209" s="72"/>
      <c r="E209" s="72"/>
      <c r="F209" s="504" t="s">
        <v>693</v>
      </c>
      <c r="G209" s="507"/>
      <c r="H209" s="507"/>
      <c r="I209" s="507"/>
      <c r="J209" s="507"/>
      <c r="K209" s="316" t="b">
        <v>0</v>
      </c>
      <c r="L209" s="94"/>
      <c r="N209" s="181" t="str">
        <f t="shared" si="24"/>
        <v>0</v>
      </c>
      <c r="O209" s="47"/>
      <c r="P209" s="182">
        <f t="shared" si="25"/>
        <v>0</v>
      </c>
      <c r="Q209" s="84"/>
      <c r="R209" s="84"/>
      <c r="S209" s="84"/>
    </row>
    <row r="210" spans="1:24" s="112" customFormat="1" ht="20.100000000000001" customHeight="1">
      <c r="B210" s="72"/>
      <c r="C210" s="72"/>
      <c r="D210" s="72"/>
      <c r="E210" s="72"/>
      <c r="F210" s="504" t="s">
        <v>694</v>
      </c>
      <c r="G210" s="507"/>
      <c r="H210" s="507"/>
      <c r="I210" s="507"/>
      <c r="J210" s="507"/>
      <c r="K210" s="316" t="b">
        <v>0</v>
      </c>
      <c r="L210" s="94"/>
      <c r="M210" s="116"/>
      <c r="N210" s="181" t="str">
        <f t="shared" si="24"/>
        <v>0</v>
      </c>
      <c r="O210" s="47"/>
      <c r="P210" s="182">
        <f t="shared" si="25"/>
        <v>0</v>
      </c>
      <c r="Q210" s="84"/>
      <c r="R210" s="84"/>
      <c r="S210" s="84"/>
      <c r="T210" s="84"/>
      <c r="U210" s="84"/>
    </row>
    <row r="211" spans="1:24" s="186" customFormat="1" ht="20.100000000000001" customHeight="1">
      <c r="A211" s="194"/>
      <c r="B211" s="558" t="s">
        <v>566</v>
      </c>
      <c r="C211" s="558"/>
      <c r="D211" s="558"/>
      <c r="E211" s="558"/>
      <c r="F211" s="558"/>
      <c r="G211" s="558"/>
      <c r="H211" s="558"/>
      <c r="I211" s="558"/>
      <c r="J211" s="558"/>
      <c r="K211" s="316" t="b">
        <v>0</v>
      </c>
      <c r="L211" s="71"/>
      <c r="M211" s="38"/>
      <c r="N211" s="181" t="str">
        <f t="shared" si="23"/>
        <v>0</v>
      </c>
      <c r="O211" s="47"/>
      <c r="P211" s="182">
        <f t="shared" si="22"/>
        <v>0</v>
      </c>
      <c r="Q211" s="187"/>
      <c r="R211" s="335"/>
    </row>
    <row r="212" spans="1:24" s="111" customFormat="1" ht="20.100000000000001" customHeight="1">
      <c r="A212" s="235"/>
      <c r="B212" s="558" t="s">
        <v>600</v>
      </c>
      <c r="C212" s="558"/>
      <c r="D212" s="558"/>
      <c r="E212" s="558"/>
      <c r="F212" s="558"/>
      <c r="G212" s="558"/>
      <c r="H212" s="558"/>
      <c r="I212" s="558"/>
      <c r="J212" s="558"/>
      <c r="K212" s="316" t="b">
        <v>0</v>
      </c>
      <c r="L212" s="39"/>
      <c r="M212" s="30"/>
      <c r="N212" s="181" t="str">
        <f t="shared" si="23"/>
        <v>0</v>
      </c>
      <c r="O212" s="47"/>
      <c r="P212" s="182">
        <f t="shared" si="22"/>
        <v>0</v>
      </c>
      <c r="Q212" s="188"/>
      <c r="R212" s="114"/>
    </row>
    <row r="213" spans="1:24" s="111" customFormat="1" ht="20.100000000000001" customHeight="1">
      <c r="A213" s="292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334"/>
      <c r="M213" s="30"/>
      <c r="N213" s="84"/>
      <c r="P213" s="84"/>
      <c r="Q213" s="114"/>
      <c r="R213" s="284"/>
    </row>
    <row r="214" spans="1:24" s="186" customFormat="1" ht="27.75" customHeight="1">
      <c r="A214" s="561" t="s">
        <v>922</v>
      </c>
      <c r="B214" s="561"/>
      <c r="C214" s="561"/>
      <c r="D214" s="561"/>
      <c r="E214" s="561"/>
      <c r="F214" s="561"/>
      <c r="G214" s="561"/>
      <c r="H214" s="561"/>
      <c r="I214" s="561"/>
      <c r="J214" s="561"/>
      <c r="K214" s="561"/>
      <c r="L214" s="40"/>
      <c r="M214" s="49"/>
      <c r="N214" s="183"/>
      <c r="O214" s="127"/>
      <c r="P214" s="183"/>
      <c r="Q214" s="49"/>
      <c r="R214" s="49"/>
      <c r="S214" s="127"/>
      <c r="T214" s="127"/>
      <c r="U214" s="127"/>
      <c r="V214" s="127"/>
      <c r="W214" s="127"/>
      <c r="X214" s="127"/>
    </row>
    <row r="215" spans="1:24" s="111" customFormat="1" ht="20.100000000000001" customHeight="1">
      <c r="A215" s="292"/>
      <c r="B215" s="558" t="s">
        <v>567</v>
      </c>
      <c r="C215" s="558"/>
      <c r="D215" s="558"/>
      <c r="E215" s="558"/>
      <c r="F215" s="558"/>
      <c r="G215" s="558"/>
      <c r="H215" s="558"/>
      <c r="I215" s="558"/>
      <c r="J215" s="558"/>
      <c r="K215" s="340" t="b">
        <v>0</v>
      </c>
      <c r="L215" s="58" t="str">
        <f>IF(AND(P216=0,P217=0,P215=1),"Passare alla sezione F","")</f>
        <v/>
      </c>
      <c r="M215" s="30"/>
      <c r="N215" s="181" t="str">
        <f t="shared" ref="N215:N217" si="26">+IF(K215=TRUE,"1","0")</f>
        <v>0</v>
      </c>
      <c r="O215" s="47"/>
      <c r="P215" s="182">
        <f t="shared" ref="P215:P217" si="27">N215*1</f>
        <v>0</v>
      </c>
      <c r="Q215" s="114"/>
      <c r="R215" s="284"/>
    </row>
    <row r="216" spans="1:24" s="111" customFormat="1" ht="30" customHeight="1">
      <c r="B216" s="558" t="s">
        <v>569</v>
      </c>
      <c r="C216" s="558"/>
      <c r="D216" s="558"/>
      <c r="E216" s="558"/>
      <c r="F216" s="558"/>
      <c r="G216" s="558"/>
      <c r="H216" s="558"/>
      <c r="I216" s="558"/>
      <c r="J216" s="558"/>
      <c r="K216" s="341" t="b">
        <v>0</v>
      </c>
      <c r="L216" s="365" t="str">
        <f>IF(AND(P216=0,P217=0,P215=1),"↓↓↓","")</f>
        <v/>
      </c>
      <c r="M216" s="30"/>
      <c r="N216" s="181" t="str">
        <f t="shared" si="26"/>
        <v>0</v>
      </c>
      <c r="O216" s="47"/>
      <c r="P216" s="182">
        <f t="shared" si="27"/>
        <v>0</v>
      </c>
      <c r="Q216" s="114"/>
      <c r="R216" s="114"/>
    </row>
    <row r="217" spans="1:24" s="111" customFormat="1" ht="44.25" customHeight="1">
      <c r="B217" s="558" t="s">
        <v>570</v>
      </c>
      <c r="C217" s="558"/>
      <c r="D217" s="558"/>
      <c r="E217" s="558"/>
      <c r="F217" s="558"/>
      <c r="G217" s="558"/>
      <c r="H217" s="558"/>
      <c r="I217" s="558"/>
      <c r="J217" s="558"/>
      <c r="K217" s="341" t="b">
        <v>0</v>
      </c>
      <c r="L217" s="479" t="str">
        <f>IF(AND(P215+P216+P217&gt;1),"Scegliere una sola opzione","")</f>
        <v/>
      </c>
      <c r="M217" s="30"/>
      <c r="N217" s="181" t="str">
        <f t="shared" si="26"/>
        <v>0</v>
      </c>
      <c r="O217" s="47"/>
      <c r="P217" s="182">
        <f t="shared" si="27"/>
        <v>0</v>
      </c>
      <c r="Q217" s="188"/>
      <c r="R217" s="114"/>
    </row>
    <row r="218" spans="1:24" s="111" customFormat="1" ht="20.100000000000001" customHeight="1">
      <c r="B218" s="649"/>
      <c r="C218" s="649"/>
      <c r="D218" s="649"/>
      <c r="E218" s="649"/>
      <c r="F218" s="649"/>
      <c r="G218" s="649"/>
      <c r="H218" s="649"/>
      <c r="I218" s="649"/>
      <c r="J218" s="649"/>
      <c r="K218" s="244"/>
      <c r="L218" s="39"/>
      <c r="M218" s="30"/>
      <c r="N218" s="183"/>
      <c r="O218" s="47"/>
      <c r="P218" s="183"/>
      <c r="Q218" s="188"/>
      <c r="R218" s="114"/>
    </row>
    <row r="219" spans="1:24" s="111" customFormat="1" ht="27.75" customHeight="1">
      <c r="A219" s="561" t="s">
        <v>923</v>
      </c>
      <c r="B219" s="561"/>
      <c r="C219" s="561"/>
      <c r="D219" s="561"/>
      <c r="E219" s="561"/>
      <c r="F219" s="561"/>
      <c r="G219" s="561"/>
      <c r="H219" s="561"/>
      <c r="I219" s="561"/>
      <c r="J219" s="561"/>
      <c r="K219" s="561"/>
      <c r="L219" s="39"/>
      <c r="M219" s="30"/>
      <c r="N219" s="183"/>
      <c r="O219" s="47"/>
      <c r="P219" s="183"/>
      <c r="Q219" s="188"/>
      <c r="R219" s="114"/>
    </row>
    <row r="220" spans="1:24" s="111" customFormat="1" ht="20.100000000000001" customHeight="1">
      <c r="B220" s="558" t="s">
        <v>454</v>
      </c>
      <c r="C220" s="558"/>
      <c r="D220" s="558"/>
      <c r="E220" s="558"/>
      <c r="F220" s="558"/>
      <c r="G220" s="558"/>
      <c r="H220" s="558"/>
      <c r="I220" s="558"/>
      <c r="J220" s="558"/>
      <c r="K220" s="339" t="b">
        <v>0</v>
      </c>
      <c r="L220" s="40" t="str">
        <f>IF(AND(P220=1,P221+P222+P223&gt;0),"Attenzione: risposte non coerenti","")</f>
        <v/>
      </c>
      <c r="M220" s="30"/>
      <c r="N220" s="181" t="str">
        <f t="shared" ref="N220:N223" si="28">+IF(K220=TRUE,"1","0")</f>
        <v>0</v>
      </c>
      <c r="O220" s="47"/>
      <c r="P220" s="182">
        <f t="shared" ref="P220:P223" si="29">N220*1</f>
        <v>0</v>
      </c>
      <c r="Q220" s="188"/>
      <c r="R220" s="114"/>
    </row>
    <row r="221" spans="1:24" s="111" customFormat="1" ht="20.100000000000001" customHeight="1">
      <c r="B221" s="558" t="s">
        <v>571</v>
      </c>
      <c r="C221" s="558"/>
      <c r="D221" s="558"/>
      <c r="E221" s="558"/>
      <c r="F221" s="558"/>
      <c r="G221" s="558"/>
      <c r="H221" s="558"/>
      <c r="I221" s="558"/>
      <c r="J221" s="558"/>
      <c r="K221" s="339" t="b">
        <v>0</v>
      </c>
      <c r="L221" s="30"/>
      <c r="M221" s="30"/>
      <c r="N221" s="181" t="str">
        <f t="shared" si="28"/>
        <v>0</v>
      </c>
      <c r="O221" s="47"/>
      <c r="P221" s="182">
        <f t="shared" si="29"/>
        <v>0</v>
      </c>
      <c r="Q221" s="114"/>
      <c r="R221" s="114"/>
    </row>
    <row r="222" spans="1:24" s="111" customFormat="1" ht="20.100000000000001" customHeight="1">
      <c r="B222" s="576" t="s">
        <v>572</v>
      </c>
      <c r="C222" s="576"/>
      <c r="D222" s="576"/>
      <c r="E222" s="576"/>
      <c r="F222" s="576"/>
      <c r="G222" s="576"/>
      <c r="H222" s="576"/>
      <c r="I222" s="576"/>
      <c r="J222" s="576"/>
      <c r="K222" s="339" t="b">
        <v>0</v>
      </c>
      <c r="L222" s="39"/>
      <c r="M222" s="30"/>
      <c r="N222" s="181" t="str">
        <f t="shared" si="28"/>
        <v>0</v>
      </c>
      <c r="O222" s="47"/>
      <c r="P222" s="182">
        <f t="shared" si="29"/>
        <v>0</v>
      </c>
      <c r="Q222" s="188"/>
      <c r="R222" s="114"/>
    </row>
    <row r="223" spans="1:24" s="111" customFormat="1" ht="20.100000000000001" customHeight="1">
      <c r="B223" s="558" t="s">
        <v>573</v>
      </c>
      <c r="C223" s="558"/>
      <c r="D223" s="558"/>
      <c r="E223" s="558"/>
      <c r="F223" s="558"/>
      <c r="G223" s="558"/>
      <c r="H223" s="558"/>
      <c r="I223" s="558"/>
      <c r="J223" s="558"/>
      <c r="K223" s="342" t="b">
        <v>0</v>
      </c>
      <c r="L223" s="71"/>
      <c r="M223" s="30"/>
      <c r="N223" s="181" t="str">
        <f t="shared" si="28"/>
        <v>0</v>
      </c>
      <c r="O223" s="47"/>
      <c r="P223" s="182">
        <f t="shared" si="29"/>
        <v>0</v>
      </c>
      <c r="Q223" s="188"/>
      <c r="R223" s="114"/>
    </row>
    <row r="224" spans="1:24" s="111" customFormat="1" ht="20.100000000000001" customHeight="1">
      <c r="A224" s="112"/>
      <c r="B224" s="336" t="s">
        <v>388</v>
      </c>
      <c r="C224" s="333"/>
      <c r="D224" s="333"/>
      <c r="E224" s="578" t="s">
        <v>601</v>
      </c>
      <c r="F224" s="579"/>
      <c r="G224" s="579"/>
      <c r="H224" s="579"/>
      <c r="I224" s="579"/>
      <c r="J224" s="579"/>
      <c r="K224" s="580"/>
      <c r="L224" s="563" t="str">
        <f>IF(AND(P216=1,P215+P217=0,P220+P221+P222+P223&gt;=1),"Passare alla sezione F","")</f>
        <v/>
      </c>
      <c r="M224" s="564"/>
      <c r="N224" s="183"/>
      <c r="O224" s="190"/>
      <c r="P224" s="183"/>
      <c r="Q224" s="188"/>
      <c r="R224" s="114"/>
    </row>
    <row r="225" spans="1:21" s="111" customFormat="1" ht="20.100000000000001" customHeight="1">
      <c r="A225" s="87"/>
      <c r="B225" s="72"/>
      <c r="C225" s="72"/>
      <c r="D225" s="240"/>
      <c r="E225" s="240"/>
      <c r="F225" s="240"/>
      <c r="G225" s="240"/>
      <c r="H225" s="240"/>
      <c r="I225" s="240"/>
      <c r="K225" s="244"/>
      <c r="L225" s="365" t="str">
        <f>IF(AND(P216=1,P215+P217=0,P220+P221+P222+P223&gt;=1),"↓↓↓","")</f>
        <v/>
      </c>
      <c r="M225" s="30"/>
      <c r="N225" s="84"/>
      <c r="O225" s="186"/>
      <c r="P225" s="84"/>
      <c r="Q225" s="188"/>
      <c r="R225" s="114"/>
    </row>
    <row r="226" spans="1:21" s="111" customFormat="1" ht="20.100000000000001" customHeight="1">
      <c r="A226" s="561" t="s">
        <v>924</v>
      </c>
      <c r="B226" s="561"/>
      <c r="C226" s="561"/>
      <c r="D226" s="561"/>
      <c r="E226" s="561"/>
      <c r="F226" s="561"/>
      <c r="G226" s="561"/>
      <c r="H226" s="561"/>
      <c r="I226" s="561"/>
      <c r="J226" s="561"/>
      <c r="K226" s="561"/>
      <c r="L226" s="40"/>
      <c r="M226" s="36"/>
      <c r="N226" s="84"/>
      <c r="P226" s="84"/>
      <c r="Q226" s="239"/>
    </row>
    <row r="227" spans="1:21" s="111" customFormat="1" ht="20.100000000000001" customHeight="1">
      <c r="B227" s="558" t="s">
        <v>574</v>
      </c>
      <c r="C227" s="558"/>
      <c r="D227" s="558"/>
      <c r="E227" s="558"/>
      <c r="F227" s="558"/>
      <c r="G227" s="558"/>
      <c r="H227" s="558"/>
      <c r="I227" s="558"/>
      <c r="J227" s="558"/>
      <c r="K227" s="389" t="b">
        <v>0</v>
      </c>
      <c r="L227" s="40"/>
      <c r="M227" s="36"/>
      <c r="N227" s="181" t="str">
        <f t="shared" ref="N227:N232" si="30">+IF(K227=TRUE,"1","0")</f>
        <v>0</v>
      </c>
      <c r="O227" s="47"/>
      <c r="P227" s="182">
        <f t="shared" ref="P227:P232" si="31">N227*1</f>
        <v>0</v>
      </c>
      <c r="Q227" s="239"/>
    </row>
    <row r="228" spans="1:21" s="111" customFormat="1" ht="20.100000000000001" customHeight="1">
      <c r="B228" s="558" t="s">
        <v>575</v>
      </c>
      <c r="C228" s="558"/>
      <c r="D228" s="558"/>
      <c r="E228" s="558"/>
      <c r="F228" s="558"/>
      <c r="G228" s="558"/>
      <c r="H228" s="558"/>
      <c r="I228" s="558"/>
      <c r="J228" s="558"/>
      <c r="K228" s="343" t="b">
        <v>0</v>
      </c>
      <c r="L228" s="40"/>
      <c r="M228" s="36"/>
      <c r="N228" s="181" t="str">
        <f t="shared" si="30"/>
        <v>0</v>
      </c>
      <c r="O228" s="47"/>
      <c r="P228" s="182">
        <f t="shared" si="31"/>
        <v>0</v>
      </c>
      <c r="Q228" s="239"/>
    </row>
    <row r="229" spans="1:21" s="111" customFormat="1" ht="20.100000000000001" customHeight="1">
      <c r="A229" s="243"/>
      <c r="B229" s="558" t="s">
        <v>576</v>
      </c>
      <c r="C229" s="558"/>
      <c r="D229" s="558"/>
      <c r="E229" s="558"/>
      <c r="F229" s="558"/>
      <c r="G229" s="558"/>
      <c r="H229" s="558"/>
      <c r="I229" s="558"/>
      <c r="J229" s="558"/>
      <c r="K229" s="390" t="b">
        <v>0</v>
      </c>
      <c r="L229" s="41"/>
      <c r="M229" s="30"/>
      <c r="N229" s="181" t="str">
        <f t="shared" si="30"/>
        <v>0</v>
      </c>
      <c r="O229" s="47"/>
      <c r="P229" s="182">
        <f t="shared" si="31"/>
        <v>0</v>
      </c>
      <c r="Q229" s="84"/>
      <c r="R229" s="84"/>
      <c r="S229" s="84"/>
      <c r="T229" s="84"/>
      <c r="U229" s="84"/>
    </row>
    <row r="230" spans="1:21" s="111" customFormat="1" ht="20.100000000000001" customHeight="1">
      <c r="A230" s="235"/>
      <c r="B230" s="558" t="s">
        <v>577</v>
      </c>
      <c r="C230" s="558"/>
      <c r="D230" s="558"/>
      <c r="E230" s="558"/>
      <c r="F230" s="558"/>
      <c r="G230" s="558"/>
      <c r="H230" s="558"/>
      <c r="I230" s="558"/>
      <c r="J230" s="558"/>
      <c r="K230" s="344" t="b">
        <v>0</v>
      </c>
      <c r="L230" s="41"/>
      <c r="M230" s="30"/>
      <c r="N230" s="181" t="str">
        <f t="shared" si="30"/>
        <v>0</v>
      </c>
      <c r="O230" s="47"/>
      <c r="P230" s="182">
        <f t="shared" si="31"/>
        <v>0</v>
      </c>
      <c r="Q230" s="84"/>
      <c r="R230" s="84"/>
      <c r="S230" s="84"/>
      <c r="T230" s="84"/>
      <c r="U230" s="84"/>
    </row>
    <row r="231" spans="1:21" s="111" customFormat="1" ht="20.100000000000001" customHeight="1">
      <c r="B231" s="558" t="s">
        <v>578</v>
      </c>
      <c r="C231" s="558"/>
      <c r="D231" s="558"/>
      <c r="E231" s="558"/>
      <c r="F231" s="558"/>
      <c r="G231" s="558"/>
      <c r="H231" s="558"/>
      <c r="I231" s="558"/>
      <c r="J231" s="558"/>
      <c r="K231" s="343" t="b">
        <v>0</v>
      </c>
      <c r="L231" s="40"/>
      <c r="M231" s="36"/>
      <c r="N231" s="181" t="str">
        <f t="shared" si="30"/>
        <v>0</v>
      </c>
      <c r="O231" s="47"/>
      <c r="P231" s="182">
        <f t="shared" si="31"/>
        <v>0</v>
      </c>
      <c r="Q231" s="239"/>
    </row>
    <row r="232" spans="1:21" s="111" customFormat="1" ht="20.100000000000001" customHeight="1">
      <c r="B232" s="558" t="s">
        <v>579</v>
      </c>
      <c r="C232" s="558"/>
      <c r="D232" s="558"/>
      <c r="E232" s="558"/>
      <c r="F232" s="558"/>
      <c r="G232" s="558"/>
      <c r="H232" s="558"/>
      <c r="I232" s="558"/>
      <c r="J232" s="558"/>
      <c r="K232" s="345" t="b">
        <v>0</v>
      </c>
      <c r="L232" s="40"/>
      <c r="M232" s="36"/>
      <c r="N232" s="181" t="str">
        <f t="shared" si="30"/>
        <v>0</v>
      </c>
      <c r="O232" s="47"/>
      <c r="P232" s="182">
        <f t="shared" si="31"/>
        <v>0</v>
      </c>
      <c r="Q232" s="239"/>
    </row>
    <row r="233" spans="1:21" s="111" customFormat="1" ht="20.100000000000001" customHeight="1">
      <c r="B233" s="336" t="s">
        <v>388</v>
      </c>
      <c r="C233" s="333"/>
      <c r="D233" s="333"/>
      <c r="E233" s="578" t="s">
        <v>601</v>
      </c>
      <c r="F233" s="579"/>
      <c r="G233" s="579"/>
      <c r="H233" s="579"/>
      <c r="I233" s="579"/>
      <c r="J233" s="579"/>
      <c r="K233" s="580"/>
      <c r="L233" s="40"/>
      <c r="M233" s="36"/>
      <c r="N233" s="181"/>
      <c r="O233" s="47"/>
      <c r="P233" s="183"/>
      <c r="Q233" s="239"/>
    </row>
    <row r="234" spans="1:21" s="111" customFormat="1" ht="20.100000000000001" customHeight="1">
      <c r="A234" s="243"/>
      <c r="B234" s="240"/>
      <c r="C234" s="240"/>
      <c r="D234" s="245"/>
      <c r="E234" s="245"/>
      <c r="F234" s="189"/>
      <c r="G234" s="189"/>
      <c r="H234" s="189"/>
      <c r="I234" s="189"/>
      <c r="J234" s="246"/>
      <c r="K234" s="246"/>
      <c r="L234" s="41"/>
      <c r="M234" s="30"/>
      <c r="N234" s="84"/>
      <c r="O234" s="84"/>
      <c r="P234" s="84"/>
      <c r="Q234" s="84"/>
      <c r="R234" s="84"/>
      <c r="S234" s="84"/>
      <c r="T234" s="84"/>
      <c r="U234" s="84"/>
    </row>
    <row r="235" spans="1:21" s="111" customFormat="1" ht="34.5" customHeight="1">
      <c r="A235" s="561" t="s">
        <v>1216</v>
      </c>
      <c r="B235" s="561"/>
      <c r="C235" s="561"/>
      <c r="D235" s="561"/>
      <c r="E235" s="561"/>
      <c r="F235" s="561"/>
      <c r="G235" s="561"/>
      <c r="H235" s="561"/>
      <c r="I235" s="561"/>
      <c r="J235" s="561"/>
      <c r="K235" s="561"/>
      <c r="L235" s="41"/>
      <c r="M235" s="30"/>
      <c r="N235" s="84"/>
      <c r="O235" s="84"/>
      <c r="P235" s="84"/>
      <c r="Q235" s="84"/>
      <c r="R235" s="84"/>
      <c r="S235" s="84"/>
      <c r="T235" s="84"/>
      <c r="U235" s="84"/>
    </row>
    <row r="236" spans="1:21" s="111" customFormat="1" ht="34.5" customHeight="1">
      <c r="B236" s="240"/>
      <c r="C236" s="240"/>
      <c r="D236" s="240"/>
      <c r="E236" s="240"/>
      <c r="F236" s="240"/>
      <c r="G236" s="386"/>
      <c r="H236" s="523" t="s">
        <v>463</v>
      </c>
      <c r="I236" s="547">
        <f>(SUM(D44:K44))/2</f>
        <v>0</v>
      </c>
      <c r="J236" s="594" t="s">
        <v>1215</v>
      </c>
      <c r="K236" s="595"/>
      <c r="L236" s="41"/>
      <c r="M236" s="30"/>
      <c r="N236" s="84"/>
      <c r="O236" s="84"/>
      <c r="P236" s="84"/>
      <c r="Q236" s="84"/>
      <c r="R236" s="84"/>
      <c r="S236" s="84"/>
      <c r="T236" s="84"/>
      <c r="U236" s="84"/>
    </row>
    <row r="237" spans="1:21" s="111" customFormat="1" ht="20.100000000000001" customHeight="1">
      <c r="A237" s="243"/>
      <c r="B237" s="240"/>
      <c r="C237" s="240"/>
      <c r="D237" s="245"/>
      <c r="E237" s="245"/>
      <c r="F237" s="189"/>
      <c r="G237" s="189"/>
      <c r="H237" s="189"/>
      <c r="I237" s="189"/>
      <c r="J237" s="246"/>
      <c r="K237" s="246"/>
      <c r="L237" s="41"/>
      <c r="M237" s="30"/>
      <c r="N237" s="84"/>
      <c r="O237" s="84"/>
      <c r="P237" s="84"/>
      <c r="Q237" s="84"/>
      <c r="R237" s="84"/>
      <c r="S237" s="84"/>
      <c r="T237" s="84"/>
      <c r="U237" s="84"/>
    </row>
    <row r="238" spans="1:21" s="110" customFormat="1" ht="35.25" customHeight="1">
      <c r="A238" s="554" t="s">
        <v>586</v>
      </c>
      <c r="B238" s="554"/>
      <c r="C238" s="554"/>
      <c r="D238" s="554"/>
      <c r="E238" s="554"/>
      <c r="F238" s="554"/>
      <c r="G238" s="554"/>
      <c r="H238" s="554"/>
      <c r="I238" s="554"/>
      <c r="J238" s="554"/>
      <c r="K238" s="554"/>
      <c r="L238" s="24"/>
      <c r="M238" s="25"/>
      <c r="N238" s="109"/>
      <c r="O238" s="108"/>
      <c r="P238" s="190"/>
      <c r="Q238" s="190"/>
    </row>
    <row r="239" spans="1:21" s="111" customFormat="1" ht="20.100000000000001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30"/>
      <c r="M239" s="30"/>
      <c r="N239" s="114"/>
      <c r="O239" s="114"/>
      <c r="P239" s="188"/>
      <c r="Q239" s="188"/>
      <c r="R239" s="114"/>
    </row>
    <row r="240" spans="1:21" s="112" customFormat="1" ht="20.100000000000001" customHeight="1">
      <c r="A240" s="92" t="s">
        <v>461</v>
      </c>
      <c r="B240" s="369"/>
      <c r="C240" s="369"/>
      <c r="D240" s="369"/>
      <c r="E240" s="369"/>
      <c r="F240" s="369"/>
      <c r="G240" s="369"/>
      <c r="H240" s="369"/>
      <c r="I240" s="369"/>
      <c r="J240" s="369"/>
      <c r="K240" s="369"/>
      <c r="L240" s="30"/>
      <c r="M240" s="30"/>
      <c r="N240" s="116"/>
      <c r="O240" s="116"/>
      <c r="P240" s="131"/>
      <c r="Q240" s="131"/>
      <c r="R240" s="116"/>
    </row>
    <row r="241" spans="1:18" s="112" customFormat="1" ht="20.100000000000001" customHeight="1">
      <c r="A241" s="561"/>
      <c r="B241" s="561"/>
      <c r="C241" s="561"/>
      <c r="D241" s="561"/>
      <c r="E241" s="561"/>
      <c r="F241" s="561"/>
      <c r="G241" s="561"/>
      <c r="H241" s="192" t="s">
        <v>8</v>
      </c>
      <c r="I241" s="312" t="b">
        <v>0</v>
      </c>
      <c r="J241" s="192" t="s">
        <v>9</v>
      </c>
      <c r="K241" s="312" t="b">
        <v>0</v>
      </c>
      <c r="L241" s="40" t="str">
        <f>IF(P241+Q241&gt;1,"Scegliere una sola opzione","")</f>
        <v/>
      </c>
      <c r="M241" s="37"/>
      <c r="N241" s="84" t="str">
        <f>+IF(I241=TRUE,"1","0")</f>
        <v>0</v>
      </c>
      <c r="O241" s="84" t="str">
        <f>+IF(K241=TRUE,"1","0")</f>
        <v>0</v>
      </c>
      <c r="P241" s="129">
        <f>N241*1</f>
        <v>0</v>
      </c>
      <c r="Q241" s="129">
        <f>O241*1</f>
        <v>0</v>
      </c>
      <c r="R241" s="116"/>
    </row>
    <row r="242" spans="1:18" s="111" customFormat="1" ht="15">
      <c r="A242" s="370"/>
      <c r="B242" s="370"/>
      <c r="C242" s="370"/>
      <c r="D242" s="370"/>
      <c r="E242" s="370"/>
      <c r="F242" s="370"/>
      <c r="G242" s="370"/>
      <c r="H242" s="130"/>
      <c r="J242" s="130"/>
      <c r="L242" s="365"/>
      <c r="M242" s="35"/>
      <c r="N242" s="190"/>
      <c r="O242" s="190"/>
      <c r="P242" s="110"/>
      <c r="Q242" s="110"/>
      <c r="R242" s="114"/>
    </row>
    <row r="243" spans="1:18" s="111" customFormat="1" ht="24" customHeight="1">
      <c r="A243" s="524" t="s">
        <v>1155</v>
      </c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365"/>
      <c r="M243" s="35"/>
      <c r="N243" s="190"/>
      <c r="O243" s="190"/>
      <c r="P243" s="110"/>
      <c r="Q243" s="110"/>
      <c r="R243" s="114"/>
    </row>
    <row r="244" spans="1:18" s="111" customFormat="1" ht="24" customHeight="1">
      <c r="A244" s="372"/>
      <c r="B244" s="716"/>
      <c r="C244" s="716"/>
      <c r="D244" s="716"/>
      <c r="E244" s="716"/>
      <c r="F244" s="716"/>
      <c r="G244" s="716"/>
      <c r="H244" s="716"/>
      <c r="I244" s="716"/>
      <c r="J244" s="716"/>
      <c r="K244" s="716"/>
      <c r="L244" s="365"/>
      <c r="M244" s="35"/>
      <c r="N244" s="190"/>
      <c r="O244" s="190"/>
      <c r="P244" s="110"/>
      <c r="Q244" s="110"/>
      <c r="R244" s="114"/>
    </row>
    <row r="245" spans="1:18" s="111" customFormat="1" ht="24" customHeight="1">
      <c r="A245" s="193"/>
      <c r="B245" s="576" t="s">
        <v>1156</v>
      </c>
      <c r="C245" s="576"/>
      <c r="D245" s="576"/>
      <c r="E245" s="576"/>
      <c r="F245" s="576"/>
      <c r="G245" s="576"/>
      <c r="H245" s="577"/>
      <c r="I245" s="577"/>
      <c r="J245" s="525" t="s">
        <v>9</v>
      </c>
      <c r="K245" s="526" t="b">
        <v>0</v>
      </c>
      <c r="L245" s="365"/>
      <c r="M245" s="35"/>
      <c r="N245" s="84" t="str">
        <f>+IF(K245=TRUE,"1","0")</f>
        <v>0</v>
      </c>
      <c r="O245" s="84"/>
      <c r="P245" s="129">
        <f>N245*1</f>
        <v>0</v>
      </c>
      <c r="Q245" s="84"/>
      <c r="R245" s="114"/>
    </row>
    <row r="246" spans="1:18" s="111" customFormat="1" ht="30" customHeight="1">
      <c r="A246" s="193"/>
      <c r="B246" s="558" t="s">
        <v>1157</v>
      </c>
      <c r="C246" s="558"/>
      <c r="D246" s="558"/>
      <c r="E246" s="558"/>
      <c r="F246" s="558"/>
      <c r="G246" s="558"/>
      <c r="H246" s="597"/>
      <c r="I246" s="597"/>
      <c r="J246" s="525"/>
      <c r="K246" s="526" t="b">
        <v>0</v>
      </c>
      <c r="L246" s="365"/>
      <c r="M246" s="35"/>
      <c r="N246" s="84" t="str">
        <f t="shared" ref="N246:N256" si="32">+IF(K246=TRUE,"1","0")</f>
        <v>0</v>
      </c>
      <c r="O246" s="84"/>
      <c r="P246" s="129">
        <f t="shared" ref="P246:P256" si="33">N246*1</f>
        <v>0</v>
      </c>
      <c r="Q246" s="84"/>
      <c r="R246" s="114"/>
    </row>
    <row r="247" spans="1:18" s="111" customFormat="1" ht="24" customHeight="1">
      <c r="A247" s="193"/>
      <c r="B247" s="558" t="s">
        <v>1158</v>
      </c>
      <c r="C247" s="558"/>
      <c r="D247" s="558"/>
      <c r="E247" s="558"/>
      <c r="F247" s="558"/>
      <c r="G247" s="558"/>
      <c r="H247" s="597"/>
      <c r="I247" s="597"/>
      <c r="J247" s="525"/>
      <c r="K247" s="526" t="b">
        <v>0</v>
      </c>
      <c r="L247" s="365"/>
      <c r="M247" s="35"/>
      <c r="N247" s="84" t="str">
        <f t="shared" si="32"/>
        <v>0</v>
      </c>
      <c r="O247" s="84"/>
      <c r="P247" s="129">
        <f t="shared" si="33"/>
        <v>0</v>
      </c>
      <c r="Q247" s="84"/>
      <c r="R247" s="114"/>
    </row>
    <row r="248" spans="1:18" s="111" customFormat="1" ht="24" customHeight="1">
      <c r="A248" s="193"/>
      <c r="B248" s="582" t="s">
        <v>1159</v>
      </c>
      <c r="C248" s="582"/>
      <c r="D248" s="582"/>
      <c r="E248" s="582"/>
      <c r="F248" s="582"/>
      <c r="G248" s="582"/>
      <c r="H248" s="582"/>
      <c r="I248" s="582"/>
      <c r="J248" s="527" t="s">
        <v>9</v>
      </c>
      <c r="K248" s="528" t="b">
        <v>0</v>
      </c>
      <c r="L248" s="365"/>
      <c r="M248" s="35"/>
      <c r="N248" s="84" t="str">
        <f t="shared" si="32"/>
        <v>0</v>
      </c>
      <c r="O248" s="84"/>
      <c r="P248" s="129">
        <f t="shared" si="33"/>
        <v>0</v>
      </c>
      <c r="Q248" s="84"/>
      <c r="R248" s="114"/>
    </row>
    <row r="249" spans="1:18" s="111" customFormat="1" ht="24" customHeight="1">
      <c r="A249" s="193"/>
      <c r="B249" s="582" t="s">
        <v>1160</v>
      </c>
      <c r="C249" s="582"/>
      <c r="D249" s="582"/>
      <c r="E249" s="582"/>
      <c r="F249" s="582"/>
      <c r="G249" s="582"/>
      <c r="H249" s="583"/>
      <c r="I249" s="583"/>
      <c r="J249" s="527" t="s">
        <v>9</v>
      </c>
      <c r="K249" s="528" t="b">
        <v>0</v>
      </c>
      <c r="L249" s="365"/>
      <c r="M249" s="35"/>
      <c r="N249" s="84" t="str">
        <f t="shared" si="32"/>
        <v>0</v>
      </c>
      <c r="O249" s="84"/>
      <c r="P249" s="129">
        <f t="shared" si="33"/>
        <v>0</v>
      </c>
      <c r="Q249" s="84"/>
      <c r="R249" s="114"/>
    </row>
    <row r="250" spans="1:18" s="111" customFormat="1" ht="24" customHeight="1">
      <c r="A250" s="193"/>
      <c r="B250" s="582" t="s">
        <v>1161</v>
      </c>
      <c r="C250" s="582"/>
      <c r="D250" s="582"/>
      <c r="E250" s="582"/>
      <c r="F250" s="582"/>
      <c r="G250" s="582"/>
      <c r="H250" s="583"/>
      <c r="I250" s="583"/>
      <c r="J250" s="527"/>
      <c r="K250" s="528" t="b">
        <v>0</v>
      </c>
      <c r="L250" s="365"/>
      <c r="M250" s="35"/>
      <c r="N250" s="84" t="str">
        <f t="shared" si="32"/>
        <v>0</v>
      </c>
      <c r="O250" s="84"/>
      <c r="P250" s="129">
        <f t="shared" si="33"/>
        <v>0</v>
      </c>
      <c r="Q250" s="84"/>
      <c r="R250" s="114"/>
    </row>
    <row r="251" spans="1:18" s="111" customFormat="1" ht="30" customHeight="1">
      <c r="B251" s="598" t="s">
        <v>1162</v>
      </c>
      <c r="C251" s="598"/>
      <c r="D251" s="598"/>
      <c r="E251" s="598"/>
      <c r="F251" s="598"/>
      <c r="G251" s="598"/>
      <c r="H251" s="599"/>
      <c r="I251" s="599"/>
      <c r="J251" s="529"/>
      <c r="K251" s="530" t="b">
        <v>0</v>
      </c>
      <c r="L251" s="365"/>
      <c r="M251" s="35"/>
      <c r="N251" s="84" t="str">
        <f t="shared" si="32"/>
        <v>0</v>
      </c>
      <c r="O251" s="84"/>
      <c r="P251" s="129">
        <f t="shared" si="33"/>
        <v>0</v>
      </c>
      <c r="Q251" s="84"/>
      <c r="R251" s="114"/>
    </row>
    <row r="252" spans="1:18" s="111" customFormat="1" ht="24" customHeight="1">
      <c r="B252" s="582" t="s">
        <v>1163</v>
      </c>
      <c r="C252" s="582"/>
      <c r="D252" s="582"/>
      <c r="E252" s="582"/>
      <c r="F252" s="582"/>
      <c r="G252" s="582"/>
      <c r="H252" s="583"/>
      <c r="I252" s="583"/>
      <c r="J252" s="527" t="s">
        <v>9</v>
      </c>
      <c r="K252" s="528" t="b">
        <v>0</v>
      </c>
      <c r="L252" s="365"/>
      <c r="M252" s="35"/>
      <c r="N252" s="84" t="str">
        <f t="shared" si="32"/>
        <v>0</v>
      </c>
      <c r="O252" s="84"/>
      <c r="P252" s="129">
        <f t="shared" si="33"/>
        <v>0</v>
      </c>
      <c r="Q252" s="84"/>
      <c r="R252" s="114"/>
    </row>
    <row r="253" spans="1:18" s="111" customFormat="1" ht="24" customHeight="1">
      <c r="B253" s="582" t="s">
        <v>1164</v>
      </c>
      <c r="C253" s="582"/>
      <c r="D253" s="582"/>
      <c r="E253" s="582"/>
      <c r="F253" s="582"/>
      <c r="G253" s="582"/>
      <c r="H253" s="583"/>
      <c r="I253" s="583"/>
      <c r="J253" s="527" t="s">
        <v>9</v>
      </c>
      <c r="K253" s="528" t="b">
        <v>0</v>
      </c>
      <c r="L253" s="365"/>
      <c r="M253" s="35"/>
      <c r="N253" s="84" t="str">
        <f t="shared" si="32"/>
        <v>0</v>
      </c>
      <c r="O253" s="84"/>
      <c r="P253" s="129">
        <f t="shared" si="33"/>
        <v>0</v>
      </c>
      <c r="Q253" s="84"/>
      <c r="R253" s="114"/>
    </row>
    <row r="254" spans="1:18" s="111" customFormat="1" ht="24" customHeight="1">
      <c r="B254" s="582" t="s">
        <v>1165</v>
      </c>
      <c r="C254" s="582"/>
      <c r="D254" s="582"/>
      <c r="E254" s="582"/>
      <c r="F254" s="582"/>
      <c r="G254" s="582"/>
      <c r="H254" s="583"/>
      <c r="I254" s="583"/>
      <c r="J254" s="527" t="s">
        <v>9</v>
      </c>
      <c r="K254" s="528" t="b">
        <v>0</v>
      </c>
      <c r="L254" s="365"/>
      <c r="M254" s="35"/>
      <c r="N254" s="84" t="str">
        <f t="shared" si="32"/>
        <v>0</v>
      </c>
      <c r="O254" s="84"/>
      <c r="P254" s="129">
        <f t="shared" si="33"/>
        <v>0</v>
      </c>
      <c r="Q254" s="84"/>
      <c r="R254" s="114"/>
    </row>
    <row r="255" spans="1:18" s="111" customFormat="1" ht="24" customHeight="1">
      <c r="B255" s="582" t="s">
        <v>1166</v>
      </c>
      <c r="C255" s="582"/>
      <c r="D255" s="582"/>
      <c r="E255" s="582"/>
      <c r="F255" s="582"/>
      <c r="G255" s="582"/>
      <c r="H255" s="583"/>
      <c r="I255" s="583"/>
      <c r="J255" s="527" t="s">
        <v>9</v>
      </c>
      <c r="K255" s="530" t="b">
        <v>0</v>
      </c>
      <c r="L255" s="365"/>
      <c r="M255" s="35"/>
      <c r="N255" s="84" t="str">
        <f t="shared" si="32"/>
        <v>0</v>
      </c>
      <c r="O255" s="84"/>
      <c r="P255" s="129">
        <f t="shared" si="33"/>
        <v>0</v>
      </c>
      <c r="Q255" s="84"/>
      <c r="R255" s="114"/>
    </row>
    <row r="256" spans="1:18" s="111" customFormat="1" ht="24" customHeight="1">
      <c r="B256" s="582" t="s">
        <v>1167</v>
      </c>
      <c r="C256" s="582"/>
      <c r="D256" s="582"/>
      <c r="E256" s="582"/>
      <c r="F256" s="582"/>
      <c r="G256" s="582"/>
      <c r="H256" s="583"/>
      <c r="I256" s="583"/>
      <c r="J256" s="527" t="s">
        <v>9</v>
      </c>
      <c r="K256" s="530" t="b">
        <v>0</v>
      </c>
      <c r="L256" s="365"/>
      <c r="M256" s="35"/>
      <c r="N256" s="84" t="str">
        <f t="shared" si="32"/>
        <v>0</v>
      </c>
      <c r="O256" s="84"/>
      <c r="P256" s="129">
        <f t="shared" si="33"/>
        <v>0</v>
      </c>
      <c r="Q256" s="84"/>
      <c r="R256" s="114"/>
    </row>
    <row r="257" spans="1:22" s="111" customFormat="1" ht="24" customHeight="1">
      <c r="B257" s="582" t="s">
        <v>388</v>
      </c>
      <c r="C257" s="582"/>
      <c r="D257" s="582"/>
      <c r="E257" s="584" t="s">
        <v>601</v>
      </c>
      <c r="F257" s="585"/>
      <c r="G257" s="585"/>
      <c r="H257" s="585"/>
      <c r="I257" s="585"/>
      <c r="J257" s="585"/>
      <c r="K257" s="586" t="b">
        <v>0</v>
      </c>
      <c r="L257" s="365"/>
      <c r="M257" s="35"/>
      <c r="N257" s="84"/>
      <c r="O257" s="84"/>
      <c r="P257" s="84"/>
      <c r="Q257" s="84"/>
      <c r="R257" s="114"/>
    </row>
    <row r="258" spans="1:22" s="111" customFormat="1" ht="15">
      <c r="A258"/>
      <c r="B258"/>
      <c r="C258"/>
      <c r="D258"/>
      <c r="E258"/>
      <c r="F258"/>
      <c r="G258"/>
      <c r="H258"/>
      <c r="I258"/>
      <c r="J258"/>
      <c r="K258"/>
      <c r="L258" s="365"/>
      <c r="M258" s="35"/>
      <c r="N258" s="190"/>
      <c r="O258" s="190"/>
      <c r="P258" s="110"/>
      <c r="Q258" s="110"/>
      <c r="R258" s="114"/>
    </row>
    <row r="259" spans="1:22" s="111" customFormat="1" ht="15">
      <c r="A259"/>
      <c r="B259"/>
      <c r="C259"/>
      <c r="D259"/>
      <c r="E259"/>
      <c r="F259"/>
      <c r="G259"/>
      <c r="H259"/>
      <c r="I259"/>
      <c r="J259"/>
      <c r="K259"/>
      <c r="L259" s="365"/>
      <c r="M259" s="35"/>
      <c r="N259" s="190"/>
      <c r="O259" s="190"/>
      <c r="P259" s="110"/>
      <c r="Q259" s="110"/>
      <c r="R259" s="114"/>
    </row>
    <row r="260" spans="1:22" s="111" customFormat="1" ht="48" customHeight="1">
      <c r="A260" s="705" t="s">
        <v>1175</v>
      </c>
      <c r="B260" s="705"/>
      <c r="C260" s="705"/>
      <c r="D260" s="705"/>
      <c r="E260" s="705"/>
      <c r="F260" s="705"/>
      <c r="G260" s="705"/>
      <c r="H260" s="705"/>
      <c r="I260" s="705"/>
      <c r="J260" s="705"/>
      <c r="K260" s="705"/>
      <c r="L260" s="365"/>
      <c r="M260" s="35"/>
      <c r="N260" s="190"/>
      <c r="O260" s="190"/>
      <c r="P260" s="110"/>
      <c r="Q260" s="110"/>
      <c r="R260" s="114"/>
    </row>
    <row r="261" spans="1:22" s="111" customFormat="1" ht="21.75" customHeight="1">
      <c r="B261" s="576" t="s">
        <v>1168</v>
      </c>
      <c r="C261" s="576"/>
      <c r="D261" s="576"/>
      <c r="E261" s="576"/>
      <c r="F261" s="576"/>
      <c r="G261" s="576"/>
      <c r="H261" s="577"/>
      <c r="I261" s="577"/>
      <c r="J261" s="531"/>
      <c r="K261" s="532" t="b">
        <v>0</v>
      </c>
      <c r="L261" s="365"/>
      <c r="M261" s="35"/>
      <c r="N261" s="84" t="str">
        <f t="shared" ref="N261" si="34">+IF(K261=TRUE,"1","0")</f>
        <v>0</v>
      </c>
      <c r="O261" s="84"/>
      <c r="P261" s="129">
        <f t="shared" ref="P261" si="35">N261*1</f>
        <v>0</v>
      </c>
      <c r="Q261" s="84"/>
      <c r="R261" s="114"/>
    </row>
    <row r="262" spans="1:22" s="111" customFormat="1" ht="21.75" customHeight="1">
      <c r="B262" s="576" t="s">
        <v>1169</v>
      </c>
      <c r="C262" s="576"/>
      <c r="D262" s="576"/>
      <c r="E262" s="576"/>
      <c r="F262" s="576"/>
      <c r="G262" s="576"/>
      <c r="H262" s="577"/>
      <c r="I262" s="577"/>
      <c r="J262" s="533"/>
      <c r="K262" s="530" t="b">
        <v>0</v>
      </c>
      <c r="L262" s="365"/>
      <c r="M262" s="35"/>
      <c r="N262" s="84" t="str">
        <f t="shared" ref="N262:N267" si="36">+IF(K262=TRUE,"1","0")</f>
        <v>0</v>
      </c>
      <c r="O262" s="84"/>
      <c r="P262" s="129">
        <f t="shared" ref="P262:P267" si="37">N262*1</f>
        <v>0</v>
      </c>
      <c r="Q262" s="84"/>
      <c r="R262" s="114"/>
    </row>
    <row r="263" spans="1:22" s="111" customFormat="1" ht="21.75" customHeight="1">
      <c r="B263" s="576" t="s">
        <v>1170</v>
      </c>
      <c r="C263" s="576"/>
      <c r="D263" s="576"/>
      <c r="E263" s="576"/>
      <c r="F263" s="576"/>
      <c r="G263" s="576"/>
      <c r="H263" s="577"/>
      <c r="I263" s="577"/>
      <c r="J263" s="533"/>
      <c r="K263" s="530" t="b">
        <v>0</v>
      </c>
      <c r="L263" s="365"/>
      <c r="M263" s="35"/>
      <c r="N263" s="84" t="str">
        <f t="shared" si="36"/>
        <v>0</v>
      </c>
      <c r="O263" s="84"/>
      <c r="P263" s="129">
        <f t="shared" si="37"/>
        <v>0</v>
      </c>
      <c r="Q263" s="84"/>
      <c r="R263" s="114"/>
    </row>
    <row r="264" spans="1:22" s="111" customFormat="1" ht="21.75" customHeight="1">
      <c r="B264" s="576" t="s">
        <v>1171</v>
      </c>
      <c r="C264" s="576"/>
      <c r="D264" s="576"/>
      <c r="E264" s="576"/>
      <c r="F264" s="576"/>
      <c r="G264" s="576"/>
      <c r="H264" s="577"/>
      <c r="I264" s="577"/>
      <c r="J264" s="533"/>
      <c r="K264" s="530" t="b">
        <v>0</v>
      </c>
      <c r="L264" s="365"/>
      <c r="M264" s="35"/>
      <c r="N264" s="84" t="str">
        <f t="shared" si="36"/>
        <v>0</v>
      </c>
      <c r="O264" s="84"/>
      <c r="P264" s="129">
        <f t="shared" si="37"/>
        <v>0</v>
      </c>
      <c r="Q264" s="84"/>
      <c r="R264" s="114"/>
    </row>
    <row r="265" spans="1:22" s="111" customFormat="1" ht="21.75" customHeight="1">
      <c r="B265" s="576" t="s">
        <v>1172</v>
      </c>
      <c r="C265" s="576"/>
      <c r="D265" s="576"/>
      <c r="E265" s="576"/>
      <c r="F265" s="576"/>
      <c r="G265" s="576"/>
      <c r="H265" s="577"/>
      <c r="I265" s="577"/>
      <c r="J265" s="533"/>
      <c r="K265" s="530" t="b">
        <v>0</v>
      </c>
      <c r="L265" s="365"/>
      <c r="M265" s="35"/>
      <c r="N265" s="84" t="str">
        <f t="shared" si="36"/>
        <v>0</v>
      </c>
      <c r="O265" s="84"/>
      <c r="P265" s="129">
        <f t="shared" si="37"/>
        <v>0</v>
      </c>
      <c r="Q265" s="84"/>
      <c r="R265" s="114"/>
    </row>
    <row r="266" spans="1:22" s="111" customFormat="1" ht="21.75" customHeight="1">
      <c r="B266" s="576" t="s">
        <v>1173</v>
      </c>
      <c r="C266" s="576"/>
      <c r="D266" s="576"/>
      <c r="E266" s="576"/>
      <c r="F266" s="576"/>
      <c r="G266" s="576"/>
      <c r="H266" s="577"/>
      <c r="I266" s="577"/>
      <c r="J266" s="533"/>
      <c r="K266" s="530" t="b">
        <v>0</v>
      </c>
      <c r="L266" s="365"/>
      <c r="M266" s="35"/>
      <c r="N266" s="84" t="str">
        <f t="shared" si="36"/>
        <v>0</v>
      </c>
      <c r="O266" s="84"/>
      <c r="P266" s="129">
        <f t="shared" si="37"/>
        <v>0</v>
      </c>
      <c r="Q266" s="84"/>
      <c r="R266" s="114"/>
    </row>
    <row r="267" spans="1:22" s="111" customFormat="1" ht="21.75" customHeight="1">
      <c r="B267" s="576" t="s">
        <v>1174</v>
      </c>
      <c r="C267" s="576"/>
      <c r="D267" s="576"/>
      <c r="E267" s="576"/>
      <c r="F267" s="576"/>
      <c r="G267" s="576"/>
      <c r="H267" s="577"/>
      <c r="I267" s="577"/>
      <c r="J267" s="533"/>
      <c r="K267" s="530" t="b">
        <v>0</v>
      </c>
      <c r="L267" s="365"/>
      <c r="M267" s="35"/>
      <c r="N267" s="84" t="str">
        <f t="shared" si="36"/>
        <v>0</v>
      </c>
      <c r="O267" s="84"/>
      <c r="P267" s="129">
        <f t="shared" si="37"/>
        <v>0</v>
      </c>
      <c r="Q267" s="84"/>
      <c r="R267" s="114"/>
    </row>
    <row r="268" spans="1:22" s="50" customFormat="1" ht="19.5" customHeight="1">
      <c r="A268" s="185"/>
      <c r="B268" s="185"/>
      <c r="C268" s="185"/>
      <c r="D268" s="185"/>
      <c r="E268" s="185"/>
      <c r="F268" s="185"/>
      <c r="G268" s="185"/>
      <c r="H268" s="185"/>
      <c r="I268" s="320"/>
      <c r="J268" s="320"/>
      <c r="K268" s="321"/>
      <c r="L268" s="25"/>
      <c r="M268" s="304"/>
      <c r="N268" s="309"/>
      <c r="O268" s="309"/>
      <c r="P268" s="309"/>
      <c r="Q268" s="309"/>
      <c r="S268" s="183"/>
      <c r="T268" s="183"/>
      <c r="U268" s="183"/>
      <c r="V268" s="183"/>
    </row>
    <row r="269" spans="1:22" s="111" customFormat="1" ht="20.100000000000001" customHeight="1">
      <c r="A269" s="92" t="s">
        <v>713</v>
      </c>
      <c r="H269" s="192" t="s">
        <v>8</v>
      </c>
      <c r="I269" s="312" t="b">
        <v>0</v>
      </c>
      <c r="J269" s="192" t="s">
        <v>9</v>
      </c>
      <c r="K269" s="312" t="b">
        <v>0</v>
      </c>
      <c r="L269" s="40" t="str">
        <f>IF(P269+Q269&gt;1,"Scegliere una sola opzione","")</f>
        <v/>
      </c>
      <c r="M269" s="37"/>
      <c r="N269" s="84" t="str">
        <f>+IF(I269=TRUE,"1","0")</f>
        <v>0</v>
      </c>
      <c r="O269" s="84" t="str">
        <f>+IF(K269=TRUE,"1","0")</f>
        <v>0</v>
      </c>
      <c r="P269" s="129">
        <f>N269*1</f>
        <v>0</v>
      </c>
      <c r="Q269" s="129">
        <f>O269*1</f>
        <v>0</v>
      </c>
      <c r="R269" s="114"/>
    </row>
    <row r="270" spans="1:22" s="112" customFormat="1" ht="20.100000000000001" customHeight="1">
      <c r="A270" s="561"/>
      <c r="B270" s="561"/>
      <c r="C270" s="561"/>
      <c r="D270" s="561"/>
      <c r="E270" s="561"/>
      <c r="F270" s="561"/>
      <c r="G270" s="561"/>
      <c r="R270" s="116"/>
    </row>
    <row r="271" spans="1:22" s="36" customFormat="1" ht="33" customHeight="1">
      <c r="A271" s="581" t="s">
        <v>1230</v>
      </c>
      <c r="B271" s="581"/>
      <c r="C271" s="581"/>
      <c r="D271" s="581"/>
      <c r="E271" s="581"/>
      <c r="F271" s="581"/>
      <c r="G271" s="581"/>
      <c r="H271" s="581"/>
      <c r="I271" s="581"/>
      <c r="J271" s="581"/>
      <c r="K271" s="581"/>
      <c r="R271" s="30"/>
    </row>
    <row r="272" spans="1:22" s="50" customFormat="1" ht="35.1" customHeight="1">
      <c r="A272" s="391"/>
      <c r="B272" s="391"/>
      <c r="C272" s="391"/>
      <c r="D272" s="391"/>
      <c r="E272" s="391"/>
      <c r="F272" s="391"/>
      <c r="G272" s="391"/>
      <c r="H272" s="128" t="s">
        <v>8</v>
      </c>
      <c r="I272" s="278" t="b">
        <v>0</v>
      </c>
      <c r="J272" s="128" t="s">
        <v>9</v>
      </c>
      <c r="K272" s="278" t="b">
        <v>0</v>
      </c>
      <c r="L272" s="58" t="str">
        <f>IF(P272+Q272&gt;1,"Scegliere una sola opzione","")</f>
        <v/>
      </c>
      <c r="M272" s="30"/>
      <c r="N272" s="117" t="str">
        <f>+IF(I272=TRUE,"1","0")</f>
        <v>0</v>
      </c>
      <c r="O272" s="117" t="str">
        <f>+IF(K272=TRUE,"1","0")</f>
        <v>0</v>
      </c>
      <c r="P272" s="303">
        <f>N272*1</f>
        <v>0</v>
      </c>
      <c r="Q272" s="303">
        <f>O272*1</f>
        <v>0</v>
      </c>
    </row>
    <row r="273" spans="1:28" s="111" customFormat="1" ht="20.100000000000001" customHeight="1">
      <c r="B273" s="194"/>
      <c r="C273" s="194"/>
      <c r="D273" s="194"/>
      <c r="E273" s="194"/>
      <c r="F273" s="194"/>
      <c r="G273" s="194"/>
      <c r="H273" s="195"/>
      <c r="J273" s="195"/>
      <c r="L273" s="41"/>
      <c r="M273" s="41"/>
      <c r="N273" s="190"/>
      <c r="O273" s="190"/>
      <c r="P273" s="110"/>
      <c r="Q273" s="110"/>
      <c r="R273" s="114"/>
    </row>
    <row r="274" spans="1:28" s="111" customFormat="1" ht="15">
      <c r="A274" s="719" t="s">
        <v>918</v>
      </c>
      <c r="B274" s="719"/>
      <c r="C274" s="719"/>
      <c r="D274" s="719"/>
      <c r="E274" s="719"/>
      <c r="F274" s="719"/>
      <c r="G274" s="719"/>
      <c r="H274" s="719"/>
      <c r="I274" s="719"/>
      <c r="J274" s="719"/>
      <c r="K274" s="719"/>
      <c r="L274" s="371"/>
      <c r="M274" s="30"/>
      <c r="N274" s="114"/>
      <c r="O274" s="114"/>
      <c r="P274" s="114"/>
      <c r="Q274" s="114"/>
      <c r="R274" s="114"/>
    </row>
    <row r="275" spans="1:28" s="111" customFormat="1" ht="13.5" customHeight="1">
      <c r="A275" s="372"/>
      <c r="B275" s="481"/>
      <c r="C275" s="481"/>
      <c r="D275" s="481"/>
      <c r="E275" s="481"/>
      <c r="F275" s="481"/>
      <c r="G275" s="481"/>
      <c r="H275" s="481"/>
      <c r="I275" s="481"/>
      <c r="J275" s="481"/>
      <c r="K275" s="481"/>
      <c r="L275" s="30"/>
      <c r="M275" s="30"/>
      <c r="N275" s="114"/>
      <c r="O275" s="114"/>
      <c r="P275" s="114"/>
      <c r="Q275" s="114"/>
      <c r="R275" s="114"/>
    </row>
    <row r="276" spans="1:28" s="111" customFormat="1" ht="20.100000000000001" customHeight="1">
      <c r="A276" s="193"/>
      <c r="B276" s="393" t="s">
        <v>718</v>
      </c>
      <c r="C276" s="393"/>
      <c r="D276" s="393"/>
      <c r="E276" s="393"/>
      <c r="F276" s="392"/>
      <c r="G276" s="340" t="b">
        <v>0</v>
      </c>
      <c r="H276" s="396"/>
      <c r="I276" s="396"/>
      <c r="J276" s="397" t="s">
        <v>9</v>
      </c>
      <c r="K276" s="493" t="b">
        <v>0</v>
      </c>
      <c r="L276" s="40"/>
      <c r="M276" s="28"/>
      <c r="N276" s="183" t="str">
        <f>+IF(G276=TRUE,"1","0")</f>
        <v>0</v>
      </c>
      <c r="P276" s="182">
        <f t="shared" ref="P276:P286" si="38">N276*1</f>
        <v>0</v>
      </c>
      <c r="Q276" s="69"/>
      <c r="R276" s="114"/>
    </row>
    <row r="277" spans="1:28" s="111" customFormat="1" ht="29.25" customHeight="1">
      <c r="A277" s="193"/>
      <c r="B277" s="375" t="s">
        <v>719</v>
      </c>
      <c r="C277" s="375"/>
      <c r="D277" s="375"/>
      <c r="E277" s="375"/>
      <c r="F277" s="381"/>
      <c r="G277" s="340" t="b">
        <v>0</v>
      </c>
      <c r="H277" s="398"/>
      <c r="I277" s="398"/>
      <c r="J277" s="397"/>
      <c r="K277" s="493" t="b">
        <v>0</v>
      </c>
      <c r="L277" s="40"/>
      <c r="M277" s="28"/>
      <c r="N277" s="183" t="str">
        <f t="shared" ref="N277:N286" si="39">+IF(G277=TRUE,"1","0")</f>
        <v>0</v>
      </c>
      <c r="P277" s="182">
        <f t="shared" si="38"/>
        <v>0</v>
      </c>
      <c r="Q277" s="69"/>
      <c r="R277" s="114"/>
    </row>
    <row r="278" spans="1:28" s="111" customFormat="1" ht="20.100000000000001" customHeight="1">
      <c r="A278" s="193"/>
      <c r="B278" s="393" t="s">
        <v>848</v>
      </c>
      <c r="C278" s="375"/>
      <c r="D278" s="375"/>
      <c r="E278" s="375"/>
      <c r="F278" s="381"/>
      <c r="G278" s="340" t="b">
        <v>0</v>
      </c>
      <c r="H278" s="398"/>
      <c r="I278" s="166"/>
      <c r="J278" s="397"/>
      <c r="K278" s="493"/>
      <c r="L278" s="480"/>
      <c r="M278" s="28"/>
      <c r="N278" s="183" t="str">
        <f t="shared" si="39"/>
        <v>0</v>
      </c>
      <c r="P278" s="182">
        <f t="shared" si="38"/>
        <v>0</v>
      </c>
      <c r="Q278" s="69"/>
      <c r="R278" s="114"/>
    </row>
    <row r="279" spans="1:28" s="111" customFormat="1" ht="39" customHeight="1">
      <c r="A279" s="193"/>
      <c r="B279" s="582" t="s">
        <v>849</v>
      </c>
      <c r="C279" s="582"/>
      <c r="D279" s="582"/>
      <c r="E279" s="582"/>
      <c r="F279" s="582"/>
      <c r="G279" s="344" t="b">
        <v>0</v>
      </c>
      <c r="H279" s="235"/>
      <c r="I279" s="235"/>
      <c r="J279" s="397"/>
      <c r="K279" s="493"/>
      <c r="L279" s="40"/>
      <c r="M279" s="28"/>
      <c r="N279" s="183" t="str">
        <f t="shared" si="39"/>
        <v>0</v>
      </c>
      <c r="P279" s="182">
        <f t="shared" si="38"/>
        <v>0</v>
      </c>
      <c r="Q279" s="69"/>
      <c r="R279" s="114"/>
    </row>
    <row r="280" spans="1:28" s="111" customFormat="1" ht="20.100000000000001" customHeight="1">
      <c r="A280" s="193"/>
      <c r="B280" s="394" t="s">
        <v>720</v>
      </c>
      <c r="C280" s="394"/>
      <c r="D280" s="394"/>
      <c r="E280" s="394"/>
      <c r="F280" s="395"/>
      <c r="G280" s="501" t="b">
        <v>0</v>
      </c>
      <c r="J280" s="128" t="s">
        <v>850</v>
      </c>
      <c r="K280" s="325"/>
      <c r="L280" s="496"/>
      <c r="M280" s="496"/>
      <c r="N280" s="183" t="str">
        <f t="shared" si="39"/>
        <v>0</v>
      </c>
      <c r="P280" s="182">
        <f t="shared" si="38"/>
        <v>0</v>
      </c>
      <c r="Q280" s="69"/>
      <c r="R280" s="114"/>
    </row>
    <row r="281" spans="1:28" s="111" customFormat="1" ht="35.1" customHeight="1">
      <c r="A281" s="193"/>
      <c r="B281" s="582" t="s">
        <v>789</v>
      </c>
      <c r="C281" s="582"/>
      <c r="D281" s="582"/>
      <c r="E281" s="582"/>
      <c r="F281" s="582"/>
      <c r="G281" s="344" t="b">
        <v>0</v>
      </c>
      <c r="H281" s="398"/>
      <c r="I281" s="398"/>
      <c r="J281" s="397"/>
      <c r="K281" s="422"/>
      <c r="L281" s="40"/>
      <c r="M281" s="28"/>
      <c r="N281" s="183" t="str">
        <f t="shared" si="39"/>
        <v>0</v>
      </c>
      <c r="P281" s="182">
        <f>N281*1</f>
        <v>0</v>
      </c>
      <c r="Q281" s="69"/>
      <c r="R281" s="114"/>
    </row>
    <row r="282" spans="1:28" s="111" customFormat="1" ht="32.25" customHeight="1">
      <c r="B282" s="582" t="s">
        <v>721</v>
      </c>
      <c r="C282" s="582"/>
      <c r="D282" s="582"/>
      <c r="E282" s="582"/>
      <c r="F282" s="582"/>
      <c r="G282" s="344" t="b">
        <v>0</v>
      </c>
      <c r="H282" s="396"/>
      <c r="I282" s="396"/>
      <c r="J282" s="399"/>
      <c r="K282" s="85" t="b">
        <v>0</v>
      </c>
      <c r="L282" s="43"/>
      <c r="M282" s="43"/>
      <c r="N282" s="183" t="str">
        <f t="shared" si="39"/>
        <v>0</v>
      </c>
      <c r="P282" s="182">
        <f t="shared" si="38"/>
        <v>0</v>
      </c>
      <c r="Q282" s="69"/>
      <c r="R282" s="114"/>
    </row>
    <row r="283" spans="1:28" s="111" customFormat="1" ht="20.100000000000001" customHeight="1">
      <c r="B283" s="374" t="s">
        <v>722</v>
      </c>
      <c r="C283" s="374"/>
      <c r="D283" s="374"/>
      <c r="E283" s="374"/>
      <c r="F283" s="385"/>
      <c r="G283" s="344" t="b">
        <v>0</v>
      </c>
      <c r="H283" s="398"/>
      <c r="I283" s="398"/>
      <c r="J283" s="397" t="s">
        <v>9</v>
      </c>
      <c r="K283" s="493" t="b">
        <v>0</v>
      </c>
      <c r="L283" s="41"/>
      <c r="M283" s="41"/>
      <c r="N283" s="183" t="str">
        <f t="shared" si="39"/>
        <v>0</v>
      </c>
      <c r="P283" s="182">
        <f t="shared" si="38"/>
        <v>0</v>
      </c>
      <c r="Q283" s="69"/>
      <c r="R283" s="114"/>
    </row>
    <row r="284" spans="1:28" s="111" customFormat="1" ht="20.100000000000001" customHeight="1">
      <c r="B284" s="374" t="s">
        <v>723</v>
      </c>
      <c r="C284" s="374"/>
      <c r="D284" s="374"/>
      <c r="E284" s="374"/>
      <c r="F284" s="385"/>
      <c r="G284" s="344" t="b">
        <v>0</v>
      </c>
      <c r="H284" s="398"/>
      <c r="I284" s="403"/>
      <c r="J284" s="397" t="s">
        <v>9</v>
      </c>
      <c r="K284" s="493" t="b">
        <v>0</v>
      </c>
      <c r="L284" s="41"/>
      <c r="M284" s="41"/>
      <c r="N284" s="183" t="str">
        <f t="shared" si="39"/>
        <v>0</v>
      </c>
      <c r="P284" s="182">
        <f t="shared" si="38"/>
        <v>0</v>
      </c>
      <c r="Q284" s="69"/>
      <c r="R284" s="114"/>
    </row>
    <row r="285" spans="1:28" s="111" customFormat="1" ht="20.100000000000001" customHeight="1">
      <c r="B285" s="374" t="s">
        <v>724</v>
      </c>
      <c r="C285" s="374"/>
      <c r="D285" s="374"/>
      <c r="E285" s="374"/>
      <c r="F285" s="385"/>
      <c r="G285" s="344" t="b">
        <v>0</v>
      </c>
      <c r="H285" s="398"/>
      <c r="I285" s="398"/>
      <c r="J285" s="397" t="s">
        <v>9</v>
      </c>
      <c r="K285" s="493" t="b">
        <v>0</v>
      </c>
      <c r="L285" s="41"/>
      <c r="M285" s="41"/>
      <c r="N285" s="183" t="str">
        <f t="shared" si="39"/>
        <v>0</v>
      </c>
      <c r="P285" s="182">
        <f t="shared" si="38"/>
        <v>0</v>
      </c>
      <c r="Q285" s="69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</row>
    <row r="286" spans="1:28" s="111" customFormat="1" ht="43.5" customHeight="1">
      <c r="B286" s="582" t="s">
        <v>790</v>
      </c>
      <c r="C286" s="582"/>
      <c r="D286" s="582"/>
      <c r="E286" s="582"/>
      <c r="F286" s="582"/>
      <c r="G286" s="344" t="b">
        <v>0</v>
      </c>
      <c r="H286" s="398"/>
      <c r="I286" s="398"/>
      <c r="J286" s="397" t="s">
        <v>9</v>
      </c>
      <c r="K286" s="85" t="b">
        <v>0</v>
      </c>
      <c r="L286" s="41"/>
      <c r="M286" s="41"/>
      <c r="N286" s="183" t="str">
        <f t="shared" si="39"/>
        <v>0</v>
      </c>
      <c r="P286" s="182">
        <f t="shared" si="38"/>
        <v>0</v>
      </c>
      <c r="Q286" s="69"/>
    </row>
    <row r="287" spans="1:28" s="111" customFormat="1" ht="20.100000000000001" customHeight="1">
      <c r="B287" s="553"/>
      <c r="C287" s="553"/>
      <c r="D287" s="553"/>
      <c r="E287" s="553"/>
      <c r="F287" s="553"/>
      <c r="G287" s="553"/>
      <c r="H287" s="553"/>
      <c r="I287" s="553"/>
      <c r="J287" s="553"/>
      <c r="L287" s="41"/>
      <c r="M287" s="41"/>
      <c r="N287" s="190"/>
      <c r="O287" s="190"/>
      <c r="P287" s="110"/>
      <c r="Q287" s="110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</row>
    <row r="288" spans="1:28" s="111" customFormat="1" ht="20.100000000000001" customHeight="1">
      <c r="A288" s="92" t="s">
        <v>1218</v>
      </c>
      <c r="H288" s="192"/>
      <c r="I288" s="312"/>
      <c r="J288" s="192"/>
      <c r="K288" s="312"/>
      <c r="L288" s="40"/>
      <c r="M288" s="37"/>
      <c r="N288" s="84"/>
      <c r="O288" s="84"/>
      <c r="P288" s="84"/>
      <c r="Q288" s="84"/>
      <c r="R288" s="84"/>
    </row>
    <row r="289" spans="1:28" s="111" customFormat="1" ht="27.75" customHeight="1">
      <c r="A289" s="549" t="s">
        <v>1219</v>
      </c>
      <c r="H289" s="128" t="s">
        <v>8</v>
      </c>
      <c r="I289" s="278" t="b">
        <v>0</v>
      </c>
      <c r="J289" s="128" t="s">
        <v>9</v>
      </c>
      <c r="K289" s="278" t="b">
        <v>0</v>
      </c>
      <c r="L289" s="58" t="str">
        <f>IF(P289+Q289&gt;1,"Scegliere una sola opzione","")</f>
        <v/>
      </c>
      <c r="M289" s="37"/>
      <c r="N289" s="117" t="str">
        <f>+IF(I289=TRUE,"1","0")</f>
        <v>0</v>
      </c>
      <c r="O289" s="117" t="str">
        <f>+IF(K289=TRUE,"1","0")</f>
        <v>0</v>
      </c>
      <c r="P289" s="303">
        <f>N289*1</f>
        <v>0</v>
      </c>
      <c r="Q289" s="303">
        <f>O289*1</f>
        <v>0</v>
      </c>
      <c r="R289" s="114"/>
    </row>
    <row r="290" spans="1:28" s="111" customFormat="1" ht="20.100000000000001" customHeight="1">
      <c r="B290" s="548"/>
      <c r="C290" s="548"/>
      <c r="D290" s="548"/>
      <c r="E290" s="548"/>
      <c r="F290" s="548"/>
      <c r="G290" s="548"/>
      <c r="H290" s="548"/>
      <c r="I290" s="548"/>
      <c r="J290" s="548"/>
      <c r="L290" s="41"/>
      <c r="M290" s="41"/>
      <c r="N290" s="190"/>
      <c r="O290" s="190"/>
      <c r="P290" s="110"/>
      <c r="Q290" s="110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</row>
    <row r="291" spans="1:28" s="111" customFormat="1" ht="30" customHeight="1">
      <c r="A291" s="561" t="s">
        <v>726</v>
      </c>
      <c r="B291" s="561"/>
      <c r="C291" s="561"/>
      <c r="D291" s="561"/>
      <c r="E291" s="561"/>
      <c r="F291" s="561"/>
      <c r="G291" s="561"/>
      <c r="H291" s="561"/>
      <c r="I291" s="561"/>
      <c r="J291" s="561"/>
      <c r="K291" s="561"/>
      <c r="L291" s="41"/>
      <c r="M291" s="41"/>
      <c r="N291" s="190"/>
      <c r="O291" s="190"/>
      <c r="P291" s="110"/>
      <c r="Q291" s="110"/>
      <c r="R291" s="114"/>
    </row>
    <row r="292" spans="1:28" s="196" customFormat="1" ht="22.35" customHeight="1">
      <c r="A292" s="401"/>
      <c r="B292" s="393" t="s">
        <v>729</v>
      </c>
      <c r="C292" s="393"/>
      <c r="D292" s="393"/>
      <c r="E292" s="393"/>
      <c r="F292" s="392"/>
      <c r="G292" s="393"/>
      <c r="H292" s="393"/>
      <c r="I292" s="393"/>
      <c r="J292" s="389" t="b">
        <v>0</v>
      </c>
      <c r="K292" s="406" t="str">
        <f>IF(AND(F301+G301+F302+G302&gt;0,P292=0),"←","")</f>
        <v/>
      </c>
      <c r="L292" s="42"/>
      <c r="M292" s="42"/>
      <c r="N292" s="183" t="str">
        <f>+IF(J292=TRUE,"1","0")</f>
        <v>0</v>
      </c>
      <c r="O292" s="111"/>
      <c r="P292" s="182">
        <f t="shared" ref="P292:P295" si="40">N292*1</f>
        <v>0</v>
      </c>
    </row>
    <row r="293" spans="1:28" ht="22.35" customHeight="1">
      <c r="B293" s="393" t="s">
        <v>727</v>
      </c>
      <c r="C293" s="393"/>
      <c r="D293" s="393"/>
      <c r="E293" s="393"/>
      <c r="F293" s="392"/>
      <c r="G293" s="393"/>
      <c r="H293" s="393"/>
      <c r="I293" s="393"/>
      <c r="J293" s="389" t="b">
        <v>0</v>
      </c>
      <c r="N293" s="183" t="str">
        <f t="shared" ref="N293:N295" si="41">+IF(J293=TRUE,"1","0")</f>
        <v>0</v>
      </c>
      <c r="O293" s="111"/>
      <c r="P293" s="182">
        <f t="shared" si="40"/>
        <v>0</v>
      </c>
      <c r="R293" s="30"/>
    </row>
    <row r="294" spans="1:28" ht="22.35" customHeight="1">
      <c r="B294" s="393" t="s">
        <v>728</v>
      </c>
      <c r="C294" s="393"/>
      <c r="D294" s="393"/>
      <c r="E294" s="393"/>
      <c r="F294" s="392"/>
      <c r="G294" s="393"/>
      <c r="H294" s="393"/>
      <c r="I294" s="393"/>
      <c r="J294" s="389" t="b">
        <v>0</v>
      </c>
      <c r="L294" s="40"/>
      <c r="N294" s="183" t="str">
        <f t="shared" si="41"/>
        <v>0</v>
      </c>
      <c r="O294" s="111"/>
      <c r="P294" s="182">
        <f t="shared" si="40"/>
        <v>0</v>
      </c>
      <c r="R294" s="30"/>
    </row>
    <row r="295" spans="1:28" ht="22.35" customHeight="1">
      <c r="B295" s="393" t="s">
        <v>730</v>
      </c>
      <c r="C295" s="393"/>
      <c r="D295" s="393"/>
      <c r="E295" s="393"/>
      <c r="F295" s="392"/>
      <c r="G295" s="393"/>
      <c r="H295" s="393"/>
      <c r="I295" s="393"/>
      <c r="J295" s="389" t="b">
        <v>0</v>
      </c>
      <c r="K295" s="406" t="str">
        <f>IF(AND(H305+H306+H307+H310&gt;0,P295=0),"←","")</f>
        <v/>
      </c>
      <c r="N295" s="183" t="str">
        <f t="shared" si="41"/>
        <v>0</v>
      </c>
      <c r="O295" s="111"/>
      <c r="P295" s="182">
        <f t="shared" si="40"/>
        <v>0</v>
      </c>
      <c r="R295" s="30"/>
    </row>
    <row r="296" spans="1:28" ht="20.100000000000001" customHeight="1">
      <c r="R296" s="30"/>
    </row>
    <row r="297" spans="1:28" ht="19.5" customHeight="1">
      <c r="R297" s="30"/>
    </row>
    <row r="298" spans="1:28" s="50" customFormat="1" ht="33.75" customHeight="1">
      <c r="A298" s="561" t="s">
        <v>731</v>
      </c>
      <c r="B298" s="561"/>
      <c r="C298" s="561"/>
      <c r="D298" s="561"/>
      <c r="E298" s="561"/>
      <c r="F298" s="561"/>
      <c r="G298" s="561"/>
      <c r="H298" s="561"/>
      <c r="I298" s="561"/>
      <c r="J298" s="561"/>
      <c r="K298" s="561"/>
      <c r="L298" s="552"/>
      <c r="M298" s="552"/>
      <c r="N298" s="309"/>
      <c r="O298" s="309"/>
      <c r="P298" s="309"/>
      <c r="Q298" s="309"/>
      <c r="S298" s="183"/>
      <c r="T298" s="183"/>
      <c r="U298" s="183"/>
      <c r="V298" s="183"/>
    </row>
    <row r="299" spans="1:28" s="50" customFormat="1" ht="18" customHeight="1">
      <c r="A299" s="305"/>
      <c r="B299" s="305"/>
      <c r="C299" s="305"/>
      <c r="D299" s="305"/>
      <c r="E299" s="305"/>
      <c r="F299" s="588" t="s">
        <v>486</v>
      </c>
      <c r="G299" s="588" t="s">
        <v>487</v>
      </c>
      <c r="H299" s="588"/>
      <c r="I299" s="307"/>
      <c r="J299" s="307"/>
      <c r="K299" s="308"/>
      <c r="L299" s="552" t="str">
        <f>IF(AND(F301+G301+F302+G302&gt;0,P292=0),"Attenzione: la corrispondente opzione non risulta indicata nella domanda F.4 (vd. freccia)","")</f>
        <v/>
      </c>
      <c r="M299" s="552"/>
      <c r="N299" s="309"/>
      <c r="O299" s="309"/>
      <c r="P299" s="309"/>
      <c r="Q299" s="309"/>
      <c r="S299" s="183"/>
      <c r="T299" s="183"/>
      <c r="U299" s="183"/>
      <c r="V299" s="183"/>
    </row>
    <row r="300" spans="1:28" s="50" customFormat="1" ht="18" customHeight="1">
      <c r="A300" s="305"/>
      <c r="B300" s="305"/>
      <c r="C300" s="305"/>
      <c r="D300" s="305"/>
      <c r="E300" s="305"/>
      <c r="F300" s="589"/>
      <c r="G300" s="589"/>
      <c r="H300" s="589"/>
      <c r="I300" s="307"/>
      <c r="J300" s="307"/>
      <c r="K300" s="308"/>
      <c r="L300" s="552"/>
      <c r="M300" s="552"/>
      <c r="N300" s="309"/>
      <c r="O300" s="309"/>
      <c r="P300" s="309"/>
      <c r="Q300" s="309"/>
      <c r="S300" s="183"/>
      <c r="T300" s="183"/>
      <c r="U300" s="183"/>
      <c r="V300" s="183"/>
    </row>
    <row r="301" spans="1:28" s="50" customFormat="1" ht="42.6" customHeight="1">
      <c r="A301" s="305"/>
      <c r="B301" s="305"/>
      <c r="C301" s="305"/>
      <c r="D301" s="305"/>
      <c r="E301" s="281" t="s">
        <v>466</v>
      </c>
      <c r="F301" s="327"/>
      <c r="G301" s="590"/>
      <c r="H301" s="591"/>
      <c r="I301" s="322"/>
      <c r="J301" s="322"/>
      <c r="K301" s="322"/>
      <c r="L301" s="552" t="str">
        <f>IF(F301&gt;(SUM(D54:D56,F54:F56,H54:H56,J54:J56)/2),"Attenzione: il numero qui indicato supera il numero medio di OPERAI + IMPIEGATI + INTERMEDI 2025 ricavabile da B.2",IF(F302&gt;(SUM(D53,F53,H53,J53)/2),"Attenzione: il numero indicato supera il numero medio di QUADRI 2025 ricavabile da B.2",""))</f>
        <v/>
      </c>
      <c r="M301" s="552"/>
      <c r="N301" s="309"/>
      <c r="O301" s="309"/>
      <c r="P301" s="309"/>
      <c r="Q301" s="309"/>
      <c r="S301" s="183"/>
      <c r="T301" s="183"/>
      <c r="U301" s="183"/>
      <c r="V301" s="183"/>
    </row>
    <row r="302" spans="1:28" s="50" customFormat="1" ht="42.6" customHeight="1">
      <c r="A302" s="305"/>
      <c r="B302" s="305"/>
      <c r="C302" s="305"/>
      <c r="D302" s="305"/>
      <c r="E302" s="281" t="s">
        <v>23</v>
      </c>
      <c r="F302" s="327"/>
      <c r="G302" s="590"/>
      <c r="H302" s="591"/>
      <c r="I302" s="322"/>
      <c r="J302" s="322"/>
      <c r="K302" s="322"/>
      <c r="L302" s="552" t="str">
        <f>IF(AND(G301&gt;0,F301=0),"Attenzione: indicare il n. OPERAI + IMPIEGATI + INTERMEDI che hanno esercitato l'opzione",IF(AND(G302&gt;0,F302=0),"Attenzione: indicare il n. QUADRI che hanno esercitato l'opzione",IF(OR(G301&gt;1,G302&gt;1),"Dato indicato maggiore del 100%","")))</f>
        <v/>
      </c>
      <c r="M302" s="552"/>
      <c r="N302" s="309"/>
      <c r="O302" s="309"/>
      <c r="P302" s="309"/>
      <c r="Q302" s="309"/>
      <c r="S302" s="183"/>
      <c r="T302" s="183"/>
      <c r="U302" s="183"/>
      <c r="V302" s="183"/>
    </row>
    <row r="303" spans="1:28" s="50" customFormat="1" ht="18" customHeight="1">
      <c r="A303" s="319"/>
      <c r="B303" s="305"/>
      <c r="C303" s="305"/>
      <c r="D303" s="305"/>
      <c r="E303" s="305"/>
      <c r="F303" s="306"/>
      <c r="G303" s="307"/>
      <c r="H303" s="307"/>
      <c r="I303" s="307"/>
      <c r="J303" s="307"/>
      <c r="K303" s="308"/>
      <c r="L303" s="25"/>
      <c r="M303" s="304"/>
      <c r="N303" s="309"/>
      <c r="O303" s="309"/>
      <c r="P303" s="309"/>
      <c r="Q303" s="309"/>
      <c r="S303" s="183"/>
      <c r="T303" s="183"/>
      <c r="U303" s="183"/>
      <c r="V303" s="183"/>
    </row>
    <row r="304" spans="1:28" s="111" customFormat="1" ht="39" customHeight="1">
      <c r="A304" s="561" t="s">
        <v>784</v>
      </c>
      <c r="B304" s="561"/>
      <c r="C304" s="561"/>
      <c r="D304" s="561"/>
      <c r="E304" s="561"/>
      <c r="F304" s="561"/>
      <c r="G304" s="561"/>
      <c r="H304" s="561"/>
      <c r="I304" s="561"/>
      <c r="J304" s="561"/>
      <c r="K304" s="561"/>
      <c r="L304" s="30"/>
      <c r="M304" s="30"/>
      <c r="N304" s="47"/>
      <c r="O304" s="47"/>
      <c r="P304" s="47"/>
    </row>
    <row r="305" spans="1:22" ht="23.85" customHeight="1">
      <c r="A305" s="73"/>
      <c r="C305" s="73"/>
      <c r="D305" s="73"/>
      <c r="E305" s="497" t="s">
        <v>785</v>
      </c>
      <c r="F305" s="73"/>
      <c r="G305" s="236" t="s">
        <v>714</v>
      </c>
      <c r="H305" s="400"/>
      <c r="I305" s="498"/>
      <c r="J305" s="498"/>
      <c r="L305" s="552" t="str">
        <f>IF(AND(H305+H306+H307+H310&gt;0,P295=0),"Attenzione: la corrispondente opzione non risulta indicata nella domanda F.4 (vd. freccia)","")</f>
        <v/>
      </c>
      <c r="M305" s="552"/>
      <c r="N305" s="70"/>
      <c r="O305" s="70"/>
      <c r="P305" s="70"/>
      <c r="Q305" s="70"/>
      <c r="R305" s="70"/>
    </row>
    <row r="306" spans="1:22" ht="23.85" customHeight="1">
      <c r="A306" s="73"/>
      <c r="B306" s="73"/>
      <c r="C306" s="73"/>
      <c r="D306" s="73"/>
      <c r="E306" s="73"/>
      <c r="F306" s="73"/>
      <c r="G306" s="236" t="s">
        <v>715</v>
      </c>
      <c r="H306" s="400"/>
      <c r="I306" s="498"/>
      <c r="J306" s="498"/>
      <c r="L306" s="552"/>
      <c r="M306" s="552"/>
      <c r="N306" s="70"/>
      <c r="O306" s="70"/>
      <c r="P306" s="70"/>
      <c r="Q306" s="70"/>
      <c r="R306" s="70"/>
    </row>
    <row r="307" spans="1:22" ht="23.85" customHeight="1">
      <c r="A307" s="73"/>
      <c r="B307" s="73"/>
      <c r="C307" s="73"/>
      <c r="D307" s="73"/>
      <c r="E307" s="73"/>
      <c r="F307" s="73"/>
      <c r="G307" s="236" t="s">
        <v>716</v>
      </c>
      <c r="H307" s="400"/>
      <c r="I307" s="498"/>
      <c r="J307" s="498"/>
      <c r="L307" s="47"/>
      <c r="M307" s="47"/>
      <c r="N307" s="70"/>
      <c r="O307" s="70"/>
      <c r="P307" s="70"/>
      <c r="Q307" s="70"/>
      <c r="R307" s="70"/>
    </row>
    <row r="308" spans="1:22" ht="23.85" customHeight="1">
      <c r="A308" s="73"/>
      <c r="B308" s="73"/>
      <c r="C308" s="73"/>
      <c r="D308" s="73"/>
      <c r="E308" s="73"/>
      <c r="F308" s="73"/>
      <c r="G308" s="499" t="s">
        <v>717</v>
      </c>
      <c r="H308" s="482" t="str">
        <f>IF(ISERROR((H305*(J129+K129)+H306*(H129+I129)+H307*(F129+G129))/(F129+G129+H129+I129+J129+K129)),"",(H305*(J129+K129)+H306*(H129+I129)+H307*(F129+G129))/(F129+G129+H129+I129+J129+K129))</f>
        <v/>
      </c>
      <c r="I308" s="500"/>
      <c r="J308" s="498"/>
      <c r="L308" s="47"/>
      <c r="M308" s="47"/>
      <c r="N308" s="70"/>
      <c r="O308" s="70"/>
      <c r="P308" s="70"/>
      <c r="Q308" s="70"/>
      <c r="R308" s="70"/>
    </row>
    <row r="309" spans="1:22" ht="23.85" customHeight="1">
      <c r="A309" s="73"/>
      <c r="B309" s="73"/>
      <c r="C309" s="73"/>
      <c r="D309" s="73"/>
      <c r="E309" s="73"/>
      <c r="F309" s="73"/>
      <c r="G309" s="73"/>
      <c r="L309" s="47"/>
      <c r="M309" s="47"/>
      <c r="N309" s="70"/>
      <c r="O309" s="70"/>
      <c r="P309" s="70"/>
      <c r="Q309" s="70"/>
      <c r="R309" s="70"/>
    </row>
    <row r="310" spans="1:22" ht="31.5" customHeight="1">
      <c r="A310" s="596" t="s">
        <v>725</v>
      </c>
      <c r="B310" s="596"/>
      <c r="C310" s="596"/>
      <c r="D310" s="596"/>
      <c r="E310" s="596"/>
      <c r="F310" s="596"/>
      <c r="G310" s="596"/>
      <c r="H310" s="400"/>
      <c r="L310" s="47"/>
      <c r="M310" s="47"/>
      <c r="N310" s="70"/>
      <c r="O310" s="70"/>
      <c r="P310" s="70"/>
      <c r="Q310" s="70"/>
      <c r="R310" s="70"/>
    </row>
    <row r="311" spans="1:22" ht="31.5" customHeight="1">
      <c r="A311" s="515"/>
      <c r="B311" s="515"/>
      <c r="C311" s="515"/>
      <c r="D311" s="515"/>
      <c r="E311" s="515"/>
      <c r="F311" s="515"/>
      <c r="G311" s="515"/>
      <c r="H311" s="534"/>
      <c r="L311" s="47"/>
      <c r="M311" s="47"/>
      <c r="N311" s="70"/>
      <c r="O311" s="70"/>
      <c r="P311" s="70"/>
      <c r="Q311" s="70"/>
      <c r="R311" s="70"/>
    </row>
    <row r="312" spans="1:22" ht="31.5" customHeight="1">
      <c r="A312" s="554" t="s">
        <v>1178</v>
      </c>
      <c r="B312" s="554"/>
      <c r="C312" s="554"/>
      <c r="D312" s="554"/>
      <c r="E312" s="554"/>
      <c r="F312" s="554"/>
      <c r="G312" s="554"/>
      <c r="H312" s="554"/>
      <c r="I312" s="554"/>
      <c r="J312" s="554"/>
      <c r="K312" s="554"/>
      <c r="L312" s="47"/>
      <c r="M312" s="47"/>
      <c r="N312" s="70"/>
      <c r="O312" s="70"/>
      <c r="P312" s="70"/>
      <c r="Q312" s="70"/>
      <c r="R312" s="70"/>
    </row>
    <row r="313" spans="1:22" ht="10.5" customHeight="1">
      <c r="A313"/>
      <c r="B313"/>
      <c r="C313"/>
      <c r="D313"/>
      <c r="E313"/>
      <c r="F313"/>
      <c r="G313"/>
      <c r="H313"/>
      <c r="I313"/>
      <c r="J313"/>
      <c r="K313"/>
      <c r="L313" s="47"/>
      <c r="M313" s="47"/>
      <c r="N313" s="70"/>
      <c r="O313" s="70"/>
      <c r="P313" s="70"/>
      <c r="Q313" s="70"/>
      <c r="R313" s="70"/>
    </row>
    <row r="314" spans="1:22" ht="31.5" customHeight="1">
      <c r="A314" s="640" t="s">
        <v>1179</v>
      </c>
      <c r="B314" s="640"/>
      <c r="C314" s="640"/>
      <c r="D314" s="640"/>
      <c r="E314" s="640"/>
      <c r="F314" s="640"/>
      <c r="G314" s="640"/>
      <c r="H314" s="640"/>
      <c r="I314" s="640"/>
      <c r="J314" s="86"/>
      <c r="K314" s="536" t="s">
        <v>1214</v>
      </c>
      <c r="L314" s="47"/>
      <c r="M314" s="47"/>
      <c r="N314" s="70"/>
      <c r="O314" s="70"/>
      <c r="P314" s="70"/>
      <c r="Q314" s="70"/>
      <c r="R314" s="70"/>
    </row>
    <row r="315" spans="1:22" s="50" customFormat="1" ht="36.75" customHeight="1">
      <c r="A315" s="587" t="s">
        <v>469</v>
      </c>
      <c r="B315" s="587"/>
      <c r="C315" s="587"/>
      <c r="D315" s="587"/>
      <c r="E315" s="587"/>
      <c r="F315" s="587"/>
      <c r="G315" s="587"/>
      <c r="H315" s="587"/>
      <c r="I315" s="587"/>
      <c r="J315" s="587"/>
      <c r="K315" s="587"/>
      <c r="L315" s="25"/>
      <c r="M315" s="304"/>
      <c r="N315" s="309"/>
      <c r="O315" s="309"/>
      <c r="P315" s="309"/>
      <c r="Q315" s="309"/>
      <c r="S315" s="183"/>
      <c r="T315" s="183"/>
      <c r="U315" s="183"/>
      <c r="V315" s="183"/>
    </row>
    <row r="316" spans="1:22" s="485" customFormat="1" ht="17.100000000000001" customHeight="1">
      <c r="A316" s="491"/>
      <c r="B316" s="491"/>
      <c r="C316" s="491"/>
      <c r="D316" s="491"/>
      <c r="E316" s="491"/>
      <c r="F316" s="490"/>
      <c r="G316" s="488"/>
      <c r="H316" s="488"/>
      <c r="I316" s="488"/>
      <c r="J316" s="488"/>
      <c r="K316" s="489"/>
      <c r="L316" s="483"/>
      <c r="M316" s="486"/>
      <c r="N316" s="487"/>
      <c r="O316" s="487"/>
      <c r="P316" s="487"/>
      <c r="Q316" s="487"/>
      <c r="S316" s="484"/>
      <c r="T316" s="484"/>
      <c r="U316" s="484"/>
      <c r="V316" s="484"/>
    </row>
    <row r="317" spans="1:22" ht="20.100000000000001" hidden="1" customHeight="1">
      <c r="R317" s="30"/>
    </row>
    <row r="318" spans="1:22" ht="20.100000000000001" hidden="1" customHeight="1">
      <c r="R318" s="30"/>
    </row>
    <row r="319" spans="1:22" ht="20.100000000000001" hidden="1" customHeight="1">
      <c r="R319" s="30"/>
    </row>
    <row r="320" spans="1:22" ht="20.100000000000001" hidden="1" customHeight="1">
      <c r="R320" s="30"/>
    </row>
    <row r="321" spans="18:18" ht="20.100000000000001" hidden="1" customHeight="1">
      <c r="R321" s="30"/>
    </row>
    <row r="322" spans="18:18" ht="20.100000000000001" hidden="1" customHeight="1">
      <c r="R322" s="30"/>
    </row>
    <row r="323" spans="18:18" ht="20.100000000000001" hidden="1" customHeight="1">
      <c r="R323" s="30"/>
    </row>
    <row r="324" spans="18:18" ht="20.100000000000001" hidden="1" customHeight="1">
      <c r="R324" s="30"/>
    </row>
    <row r="325" spans="18:18" ht="20.100000000000001" hidden="1" customHeight="1">
      <c r="R325" s="30"/>
    </row>
    <row r="326" spans="18:18" ht="20.100000000000001" hidden="1" customHeight="1">
      <c r="R326" s="30"/>
    </row>
    <row r="327" spans="18:18" ht="20.100000000000001" hidden="1" customHeight="1">
      <c r="R327" s="30"/>
    </row>
    <row r="328" spans="18:18" ht="20.100000000000001" hidden="1" customHeight="1">
      <c r="R328" s="30"/>
    </row>
    <row r="329" spans="18:18" ht="20.100000000000001" hidden="1" customHeight="1">
      <c r="R329" s="30"/>
    </row>
    <row r="330" spans="18:18" ht="20.100000000000001" hidden="1" customHeight="1">
      <c r="R330" s="30"/>
    </row>
    <row r="331" spans="18:18" ht="20.100000000000001" hidden="1" customHeight="1">
      <c r="R331" s="30"/>
    </row>
    <row r="332" spans="18:18" ht="20.100000000000001" hidden="1" customHeight="1">
      <c r="R332" s="30"/>
    </row>
    <row r="333" spans="18:18" ht="20.100000000000001" hidden="1" customHeight="1">
      <c r="R333" s="30"/>
    </row>
    <row r="334" spans="18:18" ht="20.100000000000001" hidden="1" customHeight="1">
      <c r="R334" s="30"/>
    </row>
    <row r="335" spans="18:18" ht="20.100000000000001" hidden="1" customHeight="1">
      <c r="R335" s="30"/>
    </row>
    <row r="336" spans="18:18" ht="20.100000000000001" hidden="1" customHeight="1">
      <c r="R336" s="30"/>
    </row>
    <row r="337" spans="18:18" ht="20.100000000000001" hidden="1" customHeight="1">
      <c r="R337" s="30"/>
    </row>
    <row r="338" spans="18:18" ht="20.100000000000001" hidden="1" customHeight="1">
      <c r="R338" s="30"/>
    </row>
    <row r="339" spans="18:18" ht="20.100000000000001" hidden="1" customHeight="1">
      <c r="R339" s="30"/>
    </row>
    <row r="340" spans="18:18" ht="20.100000000000001" hidden="1" customHeight="1">
      <c r="R340" s="30"/>
    </row>
    <row r="341" spans="18:18" ht="20.100000000000001" hidden="1" customHeight="1">
      <c r="R341" s="30"/>
    </row>
    <row r="342" spans="18:18" ht="20.100000000000001" hidden="1" customHeight="1">
      <c r="R342" s="30"/>
    </row>
    <row r="343" spans="18:18" ht="20.100000000000001" hidden="1" customHeight="1">
      <c r="R343" s="30"/>
    </row>
    <row r="344" spans="18:18" ht="20.100000000000001" hidden="1" customHeight="1">
      <c r="R344" s="30"/>
    </row>
    <row r="345" spans="18:18" ht="20.100000000000001" hidden="1" customHeight="1">
      <c r="R345" s="30"/>
    </row>
    <row r="346" spans="18:18" ht="20.100000000000001" hidden="1" customHeight="1">
      <c r="R346" s="30"/>
    </row>
    <row r="347" spans="18:18" ht="20.100000000000001" hidden="1" customHeight="1">
      <c r="R347" s="30"/>
    </row>
    <row r="348" spans="18:18" ht="20.100000000000001" hidden="1" customHeight="1">
      <c r="R348" s="30"/>
    </row>
    <row r="349" spans="18:18" ht="20.100000000000001" hidden="1" customHeight="1">
      <c r="R349" s="30"/>
    </row>
    <row r="350" spans="18:18" ht="20.100000000000001" hidden="1" customHeight="1">
      <c r="R350" s="30"/>
    </row>
    <row r="351" spans="18:18" ht="20.100000000000001" hidden="1" customHeight="1">
      <c r="R351" s="30"/>
    </row>
    <row r="352" spans="18:18" ht="20.100000000000001" hidden="1" customHeight="1">
      <c r="R352" s="30"/>
    </row>
    <row r="353" spans="18:18" ht="20.100000000000001" hidden="1" customHeight="1">
      <c r="R353" s="30"/>
    </row>
    <row r="354" spans="18:18" ht="20.100000000000001" hidden="1" customHeight="1">
      <c r="R354" s="30"/>
    </row>
    <row r="355" spans="18:18" ht="20.100000000000001" hidden="1" customHeight="1">
      <c r="R355" s="30"/>
    </row>
    <row r="356" spans="18:18" ht="20.100000000000001" hidden="1" customHeight="1">
      <c r="R356" s="30"/>
    </row>
    <row r="357" spans="18:18" ht="20.100000000000001" hidden="1" customHeight="1">
      <c r="R357" s="30"/>
    </row>
    <row r="358" spans="18:18" ht="20.100000000000001" hidden="1" customHeight="1">
      <c r="R358" s="30"/>
    </row>
    <row r="359" spans="18:18" ht="20.100000000000001" hidden="1" customHeight="1">
      <c r="R359" s="30"/>
    </row>
    <row r="360" spans="18:18" ht="20.100000000000001" hidden="1" customHeight="1">
      <c r="R360" s="30"/>
    </row>
    <row r="361" spans="18:18" ht="20.100000000000001" hidden="1" customHeight="1">
      <c r="R361" s="30"/>
    </row>
    <row r="362" spans="18:18" ht="20.100000000000001" hidden="1" customHeight="1">
      <c r="R362" s="30"/>
    </row>
    <row r="363" spans="18:18" ht="20.100000000000001" hidden="1" customHeight="1">
      <c r="R363" s="30"/>
    </row>
    <row r="364" spans="18:18" ht="20.100000000000001" hidden="1" customHeight="1">
      <c r="R364" s="30"/>
    </row>
    <row r="365" spans="18:18" ht="20.100000000000001" hidden="1" customHeight="1">
      <c r="R365" s="30"/>
    </row>
    <row r="366" spans="18:18" ht="20.100000000000001" hidden="1" customHeight="1">
      <c r="R366" s="30"/>
    </row>
    <row r="367" spans="18:18" ht="20.100000000000001" hidden="1" customHeight="1">
      <c r="R367" s="30"/>
    </row>
    <row r="368" spans="18:18" ht="20.100000000000001" hidden="1" customHeight="1">
      <c r="R368" s="30"/>
    </row>
    <row r="369" spans="18:18" ht="20.100000000000001" hidden="1" customHeight="1">
      <c r="R369" s="30"/>
    </row>
    <row r="370" spans="18:18" ht="20.100000000000001" hidden="1" customHeight="1">
      <c r="R370" s="30"/>
    </row>
    <row r="371" spans="18:18" ht="20.100000000000001" hidden="1" customHeight="1">
      <c r="R371" s="30"/>
    </row>
    <row r="372" spans="18:18" ht="20.100000000000001" hidden="1" customHeight="1">
      <c r="R372" s="30"/>
    </row>
    <row r="373" spans="18:18" ht="20.100000000000001" hidden="1" customHeight="1">
      <c r="R373" s="30"/>
    </row>
    <row r="374" spans="18:18" ht="20.100000000000001" hidden="1" customHeight="1">
      <c r="R374" s="30"/>
    </row>
    <row r="375" spans="18:18" ht="20.100000000000001" hidden="1" customHeight="1">
      <c r="R375" s="30"/>
    </row>
    <row r="376" spans="18:18" ht="20.100000000000001" hidden="1" customHeight="1">
      <c r="R376" s="30"/>
    </row>
    <row r="377" spans="18:18" ht="20.100000000000001" hidden="1" customHeight="1">
      <c r="R377" s="30"/>
    </row>
    <row r="378" spans="18:18" ht="20.100000000000001" hidden="1" customHeight="1">
      <c r="R378" s="30"/>
    </row>
    <row r="379" spans="18:18" ht="20.100000000000001" hidden="1" customHeight="1">
      <c r="R379" s="30"/>
    </row>
    <row r="380" spans="18:18" ht="20.100000000000001" hidden="1" customHeight="1">
      <c r="R380" s="30"/>
    </row>
    <row r="381" spans="18:18" ht="20.100000000000001" hidden="1" customHeight="1">
      <c r="R381" s="30"/>
    </row>
    <row r="382" spans="18:18" ht="20.100000000000001" hidden="1" customHeight="1">
      <c r="R382" s="30"/>
    </row>
    <row r="383" spans="18:18" ht="20.100000000000001" hidden="1" customHeight="1">
      <c r="R383" s="30"/>
    </row>
    <row r="384" spans="18:18" ht="20.100000000000001" hidden="1" customHeight="1">
      <c r="R384" s="30"/>
    </row>
    <row r="385" spans="18:18" ht="20.100000000000001" hidden="1" customHeight="1">
      <c r="R385" s="30"/>
    </row>
    <row r="386" spans="18:18" ht="20.100000000000001" hidden="1" customHeight="1">
      <c r="R386" s="30"/>
    </row>
    <row r="387" spans="18:18" ht="20.100000000000001" hidden="1" customHeight="1">
      <c r="R387" s="30"/>
    </row>
    <row r="388" spans="18:18" ht="20.100000000000001" hidden="1" customHeight="1">
      <c r="R388" s="30"/>
    </row>
    <row r="389" spans="18:18" ht="20.100000000000001" hidden="1" customHeight="1">
      <c r="R389" s="30"/>
    </row>
    <row r="390" spans="18:18" ht="20.100000000000001" hidden="1" customHeight="1">
      <c r="R390" s="30"/>
    </row>
    <row r="391" spans="18:18" ht="20.100000000000001" hidden="1" customHeight="1">
      <c r="R391" s="30"/>
    </row>
    <row r="392" spans="18:18" ht="20.100000000000001" hidden="1" customHeight="1">
      <c r="R392" s="30"/>
    </row>
    <row r="393" spans="18:18" ht="20.100000000000001" hidden="1" customHeight="1">
      <c r="R393" s="30"/>
    </row>
    <row r="394" spans="18:18" ht="20.100000000000001" hidden="1" customHeight="1">
      <c r="R394" s="30"/>
    </row>
    <row r="395" spans="18:18" ht="20.100000000000001" hidden="1" customHeight="1">
      <c r="R395" s="30"/>
    </row>
    <row r="396" spans="18:18" ht="20.100000000000001" hidden="1" customHeight="1">
      <c r="R396" s="30"/>
    </row>
    <row r="397" spans="18:18" ht="20.100000000000001" hidden="1" customHeight="1">
      <c r="R397" s="30"/>
    </row>
    <row r="398" spans="18:18" ht="20.100000000000001" hidden="1" customHeight="1">
      <c r="R398" s="30"/>
    </row>
    <row r="399" spans="18:18" ht="20.100000000000001" hidden="1" customHeight="1">
      <c r="R399" s="30"/>
    </row>
    <row r="400" spans="18:18" ht="20.100000000000001" hidden="1" customHeight="1">
      <c r="R400" s="30"/>
    </row>
    <row r="401" spans="18:18" ht="20.100000000000001" hidden="1" customHeight="1">
      <c r="R401" s="30"/>
    </row>
    <row r="402" spans="18:18" ht="20.100000000000001" hidden="1" customHeight="1">
      <c r="R402" s="30"/>
    </row>
    <row r="403" spans="18:18" ht="20.100000000000001" hidden="1" customHeight="1">
      <c r="R403" s="30"/>
    </row>
    <row r="404" spans="18:18" ht="20.100000000000001" hidden="1" customHeight="1">
      <c r="R404" s="30"/>
    </row>
    <row r="405" spans="18:18" ht="20.100000000000001" hidden="1" customHeight="1">
      <c r="R405" s="30"/>
    </row>
    <row r="406" spans="18:18" ht="20.100000000000001" hidden="1" customHeight="1">
      <c r="R406" s="30"/>
    </row>
    <row r="407" spans="18:18" ht="20.100000000000001" hidden="1" customHeight="1">
      <c r="R407" s="30"/>
    </row>
    <row r="408" spans="18:18" ht="20.100000000000001" hidden="1" customHeight="1">
      <c r="R408" s="30"/>
    </row>
    <row r="409" spans="18:18" ht="20.100000000000001" hidden="1" customHeight="1">
      <c r="R409" s="30"/>
    </row>
    <row r="410" spans="18:18" ht="20.100000000000001" hidden="1" customHeight="1">
      <c r="R410" s="30"/>
    </row>
    <row r="411" spans="18:18" ht="20.100000000000001" hidden="1" customHeight="1">
      <c r="R411" s="30"/>
    </row>
    <row r="412" spans="18:18" ht="20.100000000000001" hidden="1" customHeight="1">
      <c r="R412" s="30"/>
    </row>
    <row r="413" spans="18:18" ht="20.100000000000001" hidden="1" customHeight="1">
      <c r="R413" s="30"/>
    </row>
    <row r="414" spans="18:18" ht="20.100000000000001" hidden="1" customHeight="1">
      <c r="R414" s="30"/>
    </row>
    <row r="415" spans="18:18" ht="20.100000000000001" hidden="1" customHeight="1">
      <c r="R415" s="30"/>
    </row>
    <row r="416" spans="18:18" ht="20.100000000000001" hidden="1" customHeight="1">
      <c r="R416" s="30"/>
    </row>
    <row r="417" spans="18:18" ht="20.100000000000001" hidden="1" customHeight="1">
      <c r="R417" s="30"/>
    </row>
    <row r="418" spans="18:18" ht="20.100000000000001" hidden="1" customHeight="1">
      <c r="R418" s="30"/>
    </row>
    <row r="419" spans="18:18" ht="20.100000000000001" hidden="1" customHeight="1">
      <c r="R419" s="30"/>
    </row>
    <row r="420" spans="18:18" ht="20.100000000000001" hidden="1" customHeight="1">
      <c r="R420" s="30"/>
    </row>
    <row r="421" spans="18:18" ht="20.100000000000001" hidden="1" customHeight="1">
      <c r="R421" s="30"/>
    </row>
    <row r="422" spans="18:18" ht="20.100000000000001" hidden="1" customHeight="1">
      <c r="R422" s="30"/>
    </row>
    <row r="423" spans="18:18" ht="20.100000000000001" hidden="1" customHeight="1">
      <c r="R423" s="30"/>
    </row>
    <row r="424" spans="18:18" ht="20.100000000000001" hidden="1" customHeight="1">
      <c r="R424" s="30"/>
    </row>
    <row r="425" spans="18:18" ht="20.100000000000001" hidden="1" customHeight="1">
      <c r="R425" s="30"/>
    </row>
    <row r="426" spans="18:18" ht="20.100000000000001" hidden="1" customHeight="1">
      <c r="R426" s="30"/>
    </row>
    <row r="427" spans="18:18" ht="20.100000000000001" hidden="1" customHeight="1">
      <c r="R427" s="30"/>
    </row>
    <row r="428" spans="18:18" ht="20.100000000000001" hidden="1" customHeight="1">
      <c r="R428" s="30"/>
    </row>
    <row r="429" spans="18:18" ht="20.100000000000001" hidden="1" customHeight="1">
      <c r="R429" s="30"/>
    </row>
    <row r="430" spans="18:18" ht="20.100000000000001" hidden="1" customHeight="1">
      <c r="R430" s="30"/>
    </row>
    <row r="431" spans="18:18" ht="20.100000000000001" hidden="1" customHeight="1">
      <c r="R431" s="30"/>
    </row>
    <row r="432" spans="18:18" ht="20.100000000000001" hidden="1" customHeight="1">
      <c r="R432" s="30"/>
    </row>
    <row r="433" spans="18:18" ht="20.100000000000001" hidden="1" customHeight="1">
      <c r="R433" s="30"/>
    </row>
    <row r="434" spans="18:18" ht="20.100000000000001" hidden="1" customHeight="1">
      <c r="R434" s="30"/>
    </row>
    <row r="435" spans="18:18" ht="20.100000000000001" hidden="1" customHeight="1">
      <c r="R435" s="30"/>
    </row>
    <row r="436" spans="18:18" ht="20.100000000000001" hidden="1" customHeight="1">
      <c r="R436" s="30"/>
    </row>
    <row r="437" spans="18:18" ht="20.100000000000001" hidden="1" customHeight="1">
      <c r="R437" s="30"/>
    </row>
    <row r="438" spans="18:18" ht="20.100000000000001" hidden="1" customHeight="1">
      <c r="R438" s="30"/>
    </row>
    <row r="439" spans="18:18" ht="20.100000000000001" hidden="1" customHeight="1">
      <c r="R439" s="30"/>
    </row>
    <row r="440" spans="18:18" ht="20.100000000000001" hidden="1" customHeight="1">
      <c r="R440" s="30"/>
    </row>
    <row r="441" spans="18:18" ht="20.100000000000001" hidden="1" customHeight="1">
      <c r="R441" s="30"/>
    </row>
    <row r="442" spans="18:18" ht="20.100000000000001" hidden="1" customHeight="1">
      <c r="R442" s="30"/>
    </row>
    <row r="443" spans="18:18" ht="20.100000000000001" hidden="1" customHeight="1">
      <c r="R443" s="30"/>
    </row>
    <row r="444" spans="18:18" ht="20.100000000000001" hidden="1" customHeight="1">
      <c r="R444" s="30"/>
    </row>
    <row r="445" spans="18:18" ht="20.100000000000001" hidden="1" customHeight="1">
      <c r="R445" s="30"/>
    </row>
    <row r="446" spans="18:18" ht="20.100000000000001" hidden="1" customHeight="1">
      <c r="R446" s="30"/>
    </row>
    <row r="447" spans="18:18" ht="20.100000000000001" hidden="1" customHeight="1">
      <c r="R447" s="30"/>
    </row>
    <row r="448" spans="18:18" ht="20.100000000000001" hidden="1" customHeight="1">
      <c r="R448" s="30"/>
    </row>
    <row r="449" spans="18:18" ht="20.100000000000001" hidden="1" customHeight="1">
      <c r="R449" s="30"/>
    </row>
    <row r="450" spans="18:18" ht="20.100000000000001" hidden="1" customHeight="1">
      <c r="R450" s="30"/>
    </row>
    <row r="451" spans="18:18" ht="20.100000000000001" hidden="1" customHeight="1">
      <c r="R451" s="30"/>
    </row>
    <row r="452" spans="18:18" ht="20.100000000000001" hidden="1" customHeight="1">
      <c r="R452" s="30"/>
    </row>
    <row r="453" spans="18:18" ht="20.100000000000001" hidden="1" customHeight="1">
      <c r="R453" s="30"/>
    </row>
    <row r="454" spans="18:18" ht="20.100000000000001" hidden="1" customHeight="1">
      <c r="R454" s="30"/>
    </row>
    <row r="455" spans="18:18" ht="20.100000000000001" hidden="1" customHeight="1">
      <c r="R455" s="30"/>
    </row>
    <row r="456" spans="18:18" ht="20.100000000000001" hidden="1" customHeight="1">
      <c r="R456" s="30"/>
    </row>
    <row r="457" spans="18:18" ht="20.100000000000001" hidden="1" customHeight="1">
      <c r="R457" s="30"/>
    </row>
    <row r="458" spans="18:18" ht="20.100000000000001" hidden="1" customHeight="1">
      <c r="R458" s="30"/>
    </row>
    <row r="459" spans="18:18" ht="20.100000000000001" hidden="1" customHeight="1">
      <c r="R459" s="30"/>
    </row>
    <row r="460" spans="18:18" ht="20.100000000000001" hidden="1" customHeight="1">
      <c r="R460" s="30"/>
    </row>
    <row r="461" spans="18:18" ht="20.100000000000001" hidden="1" customHeight="1">
      <c r="R461" s="30"/>
    </row>
    <row r="462" spans="18:18" ht="20.100000000000001" hidden="1" customHeight="1">
      <c r="R462" s="30"/>
    </row>
    <row r="463" spans="18:18" ht="20.100000000000001" hidden="1" customHeight="1">
      <c r="R463" s="30"/>
    </row>
    <row r="464" spans="18:18" ht="20.100000000000001" hidden="1" customHeight="1">
      <c r="R464" s="30"/>
    </row>
    <row r="465" spans="18:18" ht="20.100000000000001" hidden="1" customHeight="1">
      <c r="R465" s="30"/>
    </row>
    <row r="466" spans="18:18" ht="20.100000000000001" hidden="1" customHeight="1">
      <c r="R466" s="30"/>
    </row>
    <row r="467" spans="18:18" ht="20.100000000000001" hidden="1" customHeight="1">
      <c r="R467" s="30"/>
    </row>
    <row r="468" spans="18:18" ht="20.100000000000001" hidden="1" customHeight="1">
      <c r="R468" s="30"/>
    </row>
    <row r="469" spans="18:18" ht="20.100000000000001" hidden="1" customHeight="1">
      <c r="R469" s="30"/>
    </row>
    <row r="470" spans="18:18" ht="20.100000000000001" hidden="1" customHeight="1">
      <c r="R470" s="30"/>
    </row>
    <row r="471" spans="18:18" ht="20.100000000000001" hidden="1" customHeight="1">
      <c r="R471" s="30"/>
    </row>
    <row r="472" spans="18:18" ht="20.100000000000001" hidden="1" customHeight="1">
      <c r="R472" s="30"/>
    </row>
    <row r="473" spans="18:18" ht="20.100000000000001" hidden="1" customHeight="1">
      <c r="R473" s="30"/>
    </row>
    <row r="474" spans="18:18" ht="20.100000000000001" hidden="1" customHeight="1">
      <c r="R474" s="30"/>
    </row>
    <row r="475" spans="18:18" ht="20.100000000000001" hidden="1" customHeight="1">
      <c r="R475" s="30"/>
    </row>
    <row r="476" spans="18:18" ht="20.100000000000001" hidden="1" customHeight="1">
      <c r="R476" s="30"/>
    </row>
    <row r="477" spans="18:18" ht="20.100000000000001" hidden="1" customHeight="1">
      <c r="R477" s="30"/>
    </row>
    <row r="478" spans="18:18" ht="20.100000000000001" hidden="1" customHeight="1">
      <c r="R478" s="30"/>
    </row>
    <row r="479" spans="18:18" ht="20.100000000000001" hidden="1" customHeight="1">
      <c r="R479" s="30"/>
    </row>
    <row r="480" spans="18:18" ht="20.100000000000001" hidden="1" customHeight="1">
      <c r="R480" s="30"/>
    </row>
    <row r="481" spans="18:18" ht="20.100000000000001" hidden="1" customHeight="1">
      <c r="R481" s="30"/>
    </row>
    <row r="482" spans="18:18" ht="20.100000000000001" hidden="1" customHeight="1">
      <c r="R482" s="30"/>
    </row>
    <row r="483" spans="18:18" ht="20.100000000000001" hidden="1" customHeight="1">
      <c r="R483" s="30"/>
    </row>
    <row r="484" spans="18:18" ht="20.100000000000001" hidden="1" customHeight="1">
      <c r="R484" s="30"/>
    </row>
    <row r="485" spans="18:18" ht="20.100000000000001" hidden="1" customHeight="1">
      <c r="R485" s="30"/>
    </row>
    <row r="486" spans="18:18" ht="20.100000000000001" hidden="1" customHeight="1">
      <c r="R486" s="30"/>
    </row>
    <row r="487" spans="18:18" ht="20.100000000000001" hidden="1" customHeight="1">
      <c r="R487" s="30"/>
    </row>
    <row r="488" spans="18:18" ht="20.100000000000001" hidden="1" customHeight="1">
      <c r="R488" s="30"/>
    </row>
    <row r="489" spans="18:18" ht="20.100000000000001" hidden="1" customHeight="1">
      <c r="R489" s="30"/>
    </row>
    <row r="490" spans="18:18" ht="20.100000000000001" hidden="1" customHeight="1">
      <c r="R490" s="30"/>
    </row>
    <row r="491" spans="18:18" ht="20.100000000000001" hidden="1" customHeight="1">
      <c r="R491" s="30"/>
    </row>
    <row r="492" spans="18:18" ht="20.100000000000001" hidden="1" customHeight="1">
      <c r="R492" s="30"/>
    </row>
    <row r="493" spans="18:18" ht="20.100000000000001" hidden="1" customHeight="1">
      <c r="R493" s="30"/>
    </row>
    <row r="494" spans="18:18" ht="20.100000000000001" hidden="1" customHeight="1">
      <c r="R494" s="30"/>
    </row>
    <row r="495" spans="18:18" ht="20.100000000000001" hidden="1" customHeight="1">
      <c r="R495" s="30"/>
    </row>
    <row r="496" spans="18:18" ht="20.100000000000001" hidden="1" customHeight="1">
      <c r="R496" s="30"/>
    </row>
    <row r="497" spans="18:18" ht="20.100000000000001" hidden="1" customHeight="1">
      <c r="R497" s="30"/>
    </row>
    <row r="498" spans="18:18" ht="20.100000000000001" hidden="1" customHeight="1">
      <c r="R498" s="30"/>
    </row>
    <row r="499" spans="18:18" ht="20.100000000000001" hidden="1" customHeight="1">
      <c r="R499" s="30"/>
    </row>
    <row r="500" spans="18:18" ht="20.100000000000001" hidden="1" customHeight="1">
      <c r="R500" s="30"/>
    </row>
    <row r="501" spans="18:18" ht="20.100000000000001" hidden="1" customHeight="1">
      <c r="R501" s="30"/>
    </row>
    <row r="502" spans="18:18" ht="20.100000000000001" hidden="1" customHeight="1">
      <c r="R502" s="30"/>
    </row>
    <row r="503" spans="18:18" ht="20.100000000000001" hidden="1" customHeight="1">
      <c r="R503" s="30"/>
    </row>
    <row r="504" spans="18:18" ht="20.100000000000001" hidden="1" customHeight="1">
      <c r="R504" s="30"/>
    </row>
    <row r="505" spans="18:18" ht="20.100000000000001" hidden="1" customHeight="1">
      <c r="R505" s="30"/>
    </row>
    <row r="506" spans="18:18" ht="20.100000000000001" hidden="1" customHeight="1">
      <c r="R506" s="30"/>
    </row>
    <row r="507" spans="18:18" ht="20.100000000000001" hidden="1" customHeight="1">
      <c r="R507" s="30"/>
    </row>
    <row r="508" spans="18:18" ht="20.100000000000001" hidden="1" customHeight="1">
      <c r="R508" s="30"/>
    </row>
    <row r="509" spans="18:18" ht="20.100000000000001" hidden="1" customHeight="1">
      <c r="R509" s="30"/>
    </row>
    <row r="510" spans="18:18" ht="20.100000000000001" customHeight="1"/>
    <row r="511" spans="18:18" ht="20.100000000000001" customHeight="1"/>
  </sheetData>
  <sheetProtection algorithmName="SHA-512" hashValue="BY6ZblGR5Q1vP95S/4OCsAWX7ib7dnN2xGzpuXCQOPJ8zJjxyvVMytdIxLLDYde4KFxhwDdujjvRE2rNWAQ4Bg==" saltValue="0ljK4NbaUHj+IrCEzHwFog==" spinCount="100000" sheet="1" objects="1" scenarios="1"/>
  <mergeCells count="248">
    <mergeCell ref="A312:K312"/>
    <mergeCell ref="A314:I314"/>
    <mergeCell ref="A110:C110"/>
    <mergeCell ref="D110:F110"/>
    <mergeCell ref="K101:M101"/>
    <mergeCell ref="K104:M104"/>
    <mergeCell ref="A235:K235"/>
    <mergeCell ref="J236:K236"/>
    <mergeCell ref="B244:K244"/>
    <mergeCell ref="A137:E137"/>
    <mergeCell ref="A138:E138"/>
    <mergeCell ref="A135:E135"/>
    <mergeCell ref="A140:E140"/>
    <mergeCell ref="L305:M306"/>
    <mergeCell ref="J116:K116"/>
    <mergeCell ref="A139:E139"/>
    <mergeCell ref="B281:F281"/>
    <mergeCell ref="B282:F282"/>
    <mergeCell ref="B279:F279"/>
    <mergeCell ref="A291:K291"/>
    <mergeCell ref="A274:K274"/>
    <mergeCell ref="A107:C107"/>
    <mergeCell ref="D107:F107"/>
    <mergeCell ref="A108:C108"/>
    <mergeCell ref="D108:F108"/>
    <mergeCell ref="A109:C109"/>
    <mergeCell ref="D109:F109"/>
    <mergeCell ref="B84:J84"/>
    <mergeCell ref="I69:J69"/>
    <mergeCell ref="B266:I266"/>
    <mergeCell ref="A260:K260"/>
    <mergeCell ref="K73:L74"/>
    <mergeCell ref="K86:L87"/>
    <mergeCell ref="B96:I96"/>
    <mergeCell ref="L80:L81"/>
    <mergeCell ref="L93:L94"/>
    <mergeCell ref="A132:E132"/>
    <mergeCell ref="A238:K238"/>
    <mergeCell ref="A241:G241"/>
    <mergeCell ref="B189:J189"/>
    <mergeCell ref="B188:J188"/>
    <mergeCell ref="A156:K156"/>
    <mergeCell ref="A153:K153"/>
    <mergeCell ref="A136:E136"/>
    <mergeCell ref="A159:K159"/>
    <mergeCell ref="B220:J220"/>
    <mergeCell ref="B222:J222"/>
    <mergeCell ref="B218:J218"/>
    <mergeCell ref="A134:E134"/>
    <mergeCell ref="N117:S117"/>
    <mergeCell ref="N118:P118"/>
    <mergeCell ref="A117:G118"/>
    <mergeCell ref="H117:I118"/>
    <mergeCell ref="J117:K118"/>
    <mergeCell ref="A131:E131"/>
    <mergeCell ref="A129:E129"/>
    <mergeCell ref="A130:E130"/>
    <mergeCell ref="A122:K122"/>
    <mergeCell ref="A119:G120"/>
    <mergeCell ref="H119:I120"/>
    <mergeCell ref="J119:K120"/>
    <mergeCell ref="A121:G121"/>
    <mergeCell ref="H121:I121"/>
    <mergeCell ref="J121:K121"/>
    <mergeCell ref="Y124:AA124"/>
    <mergeCell ref="A125:K125"/>
    <mergeCell ref="F127:G127"/>
    <mergeCell ref="H127:I127"/>
    <mergeCell ref="J127:K127"/>
    <mergeCell ref="F126:K126"/>
    <mergeCell ref="A126:E126"/>
    <mergeCell ref="N124:O125"/>
    <mergeCell ref="P124:R124"/>
    <mergeCell ref="S124:U124"/>
    <mergeCell ref="V124:X124"/>
    <mergeCell ref="A124:K124"/>
    <mergeCell ref="P18:R18"/>
    <mergeCell ref="A19:B19"/>
    <mergeCell ref="C19:E19"/>
    <mergeCell ref="F19:H19"/>
    <mergeCell ref="P19:R19"/>
    <mergeCell ref="D38:E38"/>
    <mergeCell ref="F38:G38"/>
    <mergeCell ref="H38:I38"/>
    <mergeCell ref="J38:K38"/>
    <mergeCell ref="A36:C37"/>
    <mergeCell ref="D36:G36"/>
    <mergeCell ref="H36:K36"/>
    <mergeCell ref="D37:E37"/>
    <mergeCell ref="J37:K37"/>
    <mergeCell ref="F37:G37"/>
    <mergeCell ref="H37:I37"/>
    <mergeCell ref="A31:K31"/>
    <mergeCell ref="A1:B3"/>
    <mergeCell ref="C1:K3"/>
    <mergeCell ref="C5:F5"/>
    <mergeCell ref="H6:J6"/>
    <mergeCell ref="A8:C8"/>
    <mergeCell ref="D8:K8"/>
    <mergeCell ref="A17:E17"/>
    <mergeCell ref="F17:K17"/>
    <mergeCell ref="B10:K10"/>
    <mergeCell ref="H39:I39"/>
    <mergeCell ref="J39:K39"/>
    <mergeCell ref="A39:C39"/>
    <mergeCell ref="D39:E39"/>
    <mergeCell ref="F39:G39"/>
    <mergeCell ref="A38:C38"/>
    <mergeCell ref="A12:K12"/>
    <mergeCell ref="A15:E15"/>
    <mergeCell ref="F15:K15"/>
    <mergeCell ref="A23:F23"/>
    <mergeCell ref="A32:K32"/>
    <mergeCell ref="A34:K34"/>
    <mergeCell ref="I66:J66"/>
    <mergeCell ref="H50:K50"/>
    <mergeCell ref="J40:K40"/>
    <mergeCell ref="A41:C41"/>
    <mergeCell ref="D41:E41"/>
    <mergeCell ref="F41:G41"/>
    <mergeCell ref="H40:I40"/>
    <mergeCell ref="J41:K41"/>
    <mergeCell ref="A42:C42"/>
    <mergeCell ref="D42:E42"/>
    <mergeCell ref="H42:I42"/>
    <mergeCell ref="J42:K42"/>
    <mergeCell ref="A40:C40"/>
    <mergeCell ref="D40:E40"/>
    <mergeCell ref="F40:G40"/>
    <mergeCell ref="A71:G71"/>
    <mergeCell ref="H41:I41"/>
    <mergeCell ref="A57:C57"/>
    <mergeCell ref="I68:J68"/>
    <mergeCell ref="J43:K43"/>
    <mergeCell ref="F44:G44"/>
    <mergeCell ref="H44:I44"/>
    <mergeCell ref="J44:K44"/>
    <mergeCell ref="A47:K47"/>
    <mergeCell ref="D44:E44"/>
    <mergeCell ref="A48:K48"/>
    <mergeCell ref="H43:I43"/>
    <mergeCell ref="A59:K59"/>
    <mergeCell ref="I62:J62"/>
    <mergeCell ref="I63:J63"/>
    <mergeCell ref="I64:J64"/>
    <mergeCell ref="D50:G50"/>
    <mergeCell ref="A44:C44"/>
    <mergeCell ref="A43:C43"/>
    <mergeCell ref="D43:E43"/>
    <mergeCell ref="A50:C51"/>
    <mergeCell ref="F43:G43"/>
    <mergeCell ref="F42:G42"/>
    <mergeCell ref="I61:J61"/>
    <mergeCell ref="A315:K315"/>
    <mergeCell ref="A298:K298"/>
    <mergeCell ref="F299:F300"/>
    <mergeCell ref="G299:H300"/>
    <mergeCell ref="G301:H301"/>
    <mergeCell ref="G302:H302"/>
    <mergeCell ref="B221:J221"/>
    <mergeCell ref="E224:K224"/>
    <mergeCell ref="A144:E144"/>
    <mergeCell ref="A150:K150"/>
    <mergeCell ref="A194:K194"/>
    <mergeCell ref="A148:K148"/>
    <mergeCell ref="I168:K168"/>
    <mergeCell ref="A270:G270"/>
    <mergeCell ref="A310:G310"/>
    <mergeCell ref="B245:I245"/>
    <mergeCell ref="B246:I246"/>
    <mergeCell ref="B247:I247"/>
    <mergeCell ref="B248:I248"/>
    <mergeCell ref="B249:I249"/>
    <mergeCell ref="B250:I250"/>
    <mergeCell ref="B251:I251"/>
    <mergeCell ref="B252:I252"/>
    <mergeCell ref="B253:I253"/>
    <mergeCell ref="B232:J232"/>
    <mergeCell ref="E233:K233"/>
    <mergeCell ref="A271:K271"/>
    <mergeCell ref="B216:J216"/>
    <mergeCell ref="B217:J217"/>
    <mergeCell ref="B286:F286"/>
    <mergeCell ref="L165:L167"/>
    <mergeCell ref="B254:I254"/>
    <mergeCell ref="B255:I255"/>
    <mergeCell ref="B256:I256"/>
    <mergeCell ref="B257:D257"/>
    <mergeCell ref="E257:K257"/>
    <mergeCell ref="B261:I261"/>
    <mergeCell ref="B262:I262"/>
    <mergeCell ref="B263:I263"/>
    <mergeCell ref="B264:I264"/>
    <mergeCell ref="B267:I267"/>
    <mergeCell ref="B229:J229"/>
    <mergeCell ref="B230:J230"/>
    <mergeCell ref="A226:K226"/>
    <mergeCell ref="B227:J227"/>
    <mergeCell ref="B228:J228"/>
    <mergeCell ref="A219:K219"/>
    <mergeCell ref="A113:K113"/>
    <mergeCell ref="A141:E141"/>
    <mergeCell ref="A151:K151"/>
    <mergeCell ref="A155:K155"/>
    <mergeCell ref="A152:K152"/>
    <mergeCell ref="L298:M298"/>
    <mergeCell ref="L302:M302"/>
    <mergeCell ref="L301:M301"/>
    <mergeCell ref="A304:K304"/>
    <mergeCell ref="A146:E146"/>
    <mergeCell ref="B205:J205"/>
    <mergeCell ref="B215:J215"/>
    <mergeCell ref="B212:J212"/>
    <mergeCell ref="B190:J190"/>
    <mergeCell ref="B192:J192"/>
    <mergeCell ref="B211:J211"/>
    <mergeCell ref="A185:K185"/>
    <mergeCell ref="B191:J191"/>
    <mergeCell ref="A204:K204"/>
    <mergeCell ref="A160:K160"/>
    <mergeCell ref="A158:K158"/>
    <mergeCell ref="B182:J182"/>
    <mergeCell ref="L299:M300"/>
    <mergeCell ref="B265:I265"/>
    <mergeCell ref="L61:L66"/>
    <mergeCell ref="L68:L69"/>
    <mergeCell ref="B287:J287"/>
    <mergeCell ref="A184:K184"/>
    <mergeCell ref="B181:D181"/>
    <mergeCell ref="B180:J180"/>
    <mergeCell ref="A169:K169"/>
    <mergeCell ref="B223:J223"/>
    <mergeCell ref="A154:K154"/>
    <mergeCell ref="E181:K181"/>
    <mergeCell ref="A164:K164"/>
    <mergeCell ref="A214:K214"/>
    <mergeCell ref="A133:E133"/>
    <mergeCell ref="L194:M194"/>
    <mergeCell ref="L224:M224"/>
    <mergeCell ref="B186:J186"/>
    <mergeCell ref="B187:J187"/>
    <mergeCell ref="A116:G116"/>
    <mergeCell ref="H116:I116"/>
    <mergeCell ref="B231:J231"/>
    <mergeCell ref="A142:E142"/>
    <mergeCell ref="A112:K112"/>
    <mergeCell ref="A149:K149"/>
    <mergeCell ref="A145:E145"/>
  </mergeCells>
  <conditionalFormatting sqref="A194 B195:J202">
    <cfRule type="expression" dxfId="41" priority="62">
      <formula>OR($P$186=1,$P$187=1)</formula>
    </cfRule>
  </conditionalFormatting>
  <conditionalFormatting sqref="A219 B220:J223 B224 E224 A226 B227:J232 B233 E233">
    <cfRule type="expression" dxfId="40" priority="9">
      <formula>$P$215=1</formula>
    </cfRule>
  </conditionalFormatting>
  <conditionalFormatting sqref="A274 B276:F286 A291 B292:B295">
    <cfRule type="expression" dxfId="39" priority="10">
      <formula>$P$272=1</formula>
    </cfRule>
  </conditionalFormatting>
  <conditionalFormatting sqref="A164:K172">
    <cfRule type="expression" dxfId="38" priority="74">
      <formula>$P$161=1</formula>
    </cfRule>
  </conditionalFormatting>
  <conditionalFormatting sqref="B206">
    <cfRule type="expression" dxfId="37" priority="13">
      <formula>$P$206=1</formula>
    </cfRule>
  </conditionalFormatting>
  <conditionalFormatting sqref="B27:C27 H27">
    <cfRule type="expression" dxfId="36" priority="71">
      <formula>$P$29=1</formula>
    </cfRule>
  </conditionalFormatting>
  <conditionalFormatting sqref="B29:C29 H29">
    <cfRule type="expression" dxfId="35" priority="69">
      <formula>$N$23=1</formula>
    </cfRule>
    <cfRule type="expression" dxfId="34" priority="70">
      <formula>$P$27=1</formula>
    </cfRule>
  </conditionalFormatting>
  <conditionalFormatting sqref="B276:G286 B292:J295">
    <cfRule type="expression" dxfId="33" priority="7">
      <formula>$P$272=1</formula>
    </cfRule>
  </conditionalFormatting>
  <conditionalFormatting sqref="B205:J212 A204">
    <cfRule type="expression" dxfId="32" priority="60">
      <formula>$P$202=0</formula>
    </cfRule>
  </conditionalFormatting>
  <conditionalFormatting sqref="B205:K212">
    <cfRule type="expression" dxfId="31" priority="59">
      <formula>$P$202=0</formula>
    </cfRule>
  </conditionalFormatting>
  <conditionalFormatting sqref="B220:K224 B227:K233">
    <cfRule type="expression" dxfId="30" priority="8">
      <formula>$P$215=1</formula>
    </cfRule>
  </conditionalFormatting>
  <conditionalFormatting sqref="E85:F85">
    <cfRule type="expression" dxfId="29" priority="73">
      <formula>$P$85=1</formula>
    </cfRule>
  </conditionalFormatting>
  <conditionalFormatting sqref="E207:K207 F208:K210">
    <cfRule type="expression" dxfId="28" priority="12">
      <formula>$P$206=1</formula>
    </cfRule>
  </conditionalFormatting>
  <conditionalFormatting sqref="J205:K212">
    <cfRule type="expression" dxfId="27" priority="15">
      <formula>$P$202=0</formula>
    </cfRule>
  </conditionalFormatting>
  <conditionalFormatting sqref="J280:K280">
    <cfRule type="expression" dxfId="26" priority="14">
      <formula>$P$280=0</formula>
    </cfRule>
  </conditionalFormatting>
  <conditionalFormatting sqref="K76:K84 K90:K100 K105:K110">
    <cfRule type="expression" dxfId="25" priority="30">
      <formula>OR($P$186=1,$P$187=1)</formula>
    </cfRule>
  </conditionalFormatting>
  <conditionalFormatting sqref="K195:K202">
    <cfRule type="expression" dxfId="24" priority="61">
      <formula>OR($P$186=1,$P$187=1)</formula>
    </cfRule>
  </conditionalFormatting>
  <conditionalFormatting sqref="K207:K210">
    <cfRule type="expression" dxfId="23" priority="11">
      <formula>$P$206=1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rowBreaks count="7" manualBreakCount="7">
    <brk id="31" max="12" man="1"/>
    <brk id="72" max="12" man="1"/>
    <brk id="111" max="12" man="1"/>
    <brk id="156" max="12" man="1"/>
    <brk id="202" max="12" man="1"/>
    <brk id="213" max="12" man="1"/>
    <brk id="273" max="12" man="1"/>
  </rowBreaks>
  <ignoredErrors>
    <ignoredError sqref="F16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152400</xdr:colOff>
                    <xdr:row>22</xdr:row>
                    <xdr:rowOff>28575</xdr:rowOff>
                  </from>
                  <to>
                    <xdr:col>8</xdr:col>
                    <xdr:colOff>390525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123825</xdr:colOff>
                    <xdr:row>22</xdr:row>
                    <xdr:rowOff>38100</xdr:rowOff>
                  </from>
                  <to>
                    <xdr:col>10</xdr:col>
                    <xdr:colOff>352425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28575</xdr:rowOff>
                  </from>
                  <to>
                    <xdr:col>4</xdr:col>
                    <xdr:colOff>504825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257175</xdr:colOff>
                    <xdr:row>28</xdr:row>
                    <xdr:rowOff>9525</xdr:rowOff>
                  </from>
                  <to>
                    <xdr:col>4</xdr:col>
                    <xdr:colOff>485775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locked="0" defaultSize="0" autoLine="0" autoPict="0">
                <anchor moveWithCells="1">
                  <from>
                    <xdr:col>7</xdr:col>
                    <xdr:colOff>638175</xdr:colOff>
                    <xdr:row>25</xdr:row>
                    <xdr:rowOff>219075</xdr:rowOff>
                  </from>
                  <to>
                    <xdr:col>10</xdr:col>
                    <xdr:colOff>723900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locked="0" defaultSize="0" autoLine="0" autoPict="0">
                <anchor moveWithCells="1">
                  <from>
                    <xdr:col>7</xdr:col>
                    <xdr:colOff>647700</xdr:colOff>
                    <xdr:row>27</xdr:row>
                    <xdr:rowOff>219075</xdr:rowOff>
                  </from>
                  <to>
                    <xdr:col>10</xdr:col>
                    <xdr:colOff>733425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Drop Down 49">
              <controlPr locked="0" defaultSize="0" autoLine="0" autoPict="0">
                <anchor moveWithCells="1">
                  <from>
                    <xdr:col>7</xdr:col>
                    <xdr:colOff>257175</xdr:colOff>
                    <xdr:row>18</xdr:row>
                    <xdr:rowOff>0</xdr:rowOff>
                  </from>
                  <to>
                    <xdr:col>10</xdr:col>
                    <xdr:colOff>762000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1" name="Drop Down 257">
              <controlPr locked="0" defaultSize="0" autoLine="0" autoPict="0">
                <anchor moveWithCells="1">
                  <from>
                    <xdr:col>3</xdr:col>
                    <xdr:colOff>466725</xdr:colOff>
                    <xdr:row>19</xdr:row>
                    <xdr:rowOff>238125</xdr:rowOff>
                  </from>
                  <to>
                    <xdr:col>10</xdr:col>
                    <xdr:colOff>428625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2" name="Check Box 364">
              <controlPr defaultSize="0" autoFill="0" autoLine="0" autoPict="0">
                <anchor moveWithCells="1">
                  <from>
                    <xdr:col>8</xdr:col>
                    <xdr:colOff>266700</xdr:colOff>
                    <xdr:row>160</xdr:row>
                    <xdr:rowOff>47625</xdr:rowOff>
                  </from>
                  <to>
                    <xdr:col>8</xdr:col>
                    <xdr:colOff>523875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3" name="Check Box 365">
              <controlPr defaultSize="0" autoFill="0" autoLine="0" autoPict="0">
                <anchor moveWithCells="1">
                  <from>
                    <xdr:col>8</xdr:col>
                    <xdr:colOff>276225</xdr:colOff>
                    <xdr:row>161</xdr:row>
                    <xdr:rowOff>0</xdr:rowOff>
                  </from>
                  <to>
                    <xdr:col>8</xdr:col>
                    <xdr:colOff>523875</xdr:colOff>
                    <xdr:row>162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4" name="Check Box 426">
              <controlPr defaultSize="0" autoFill="0" autoLine="0" autoPict="0">
                <anchor moveWithCells="1">
                  <from>
                    <xdr:col>10</xdr:col>
                    <xdr:colOff>333375</xdr:colOff>
                    <xdr:row>185</xdr:row>
                    <xdr:rowOff>238125</xdr:rowOff>
                  </from>
                  <to>
                    <xdr:col>10</xdr:col>
                    <xdr:colOff>581025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5" name="Check Box 428">
              <controlPr defaultSize="0" autoFill="0" autoLine="0" autoPict="0">
                <anchor moveWithCells="1">
                  <from>
                    <xdr:col>10</xdr:col>
                    <xdr:colOff>333375</xdr:colOff>
                    <xdr:row>184</xdr:row>
                    <xdr:rowOff>485775</xdr:rowOff>
                  </from>
                  <to>
                    <xdr:col>10</xdr:col>
                    <xdr:colOff>581025</xdr:colOff>
                    <xdr:row>186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6" name="Check Box 429">
              <controlPr defaultSize="0" autoFill="0" autoLine="0" autoPict="0">
                <anchor moveWithCells="1">
                  <from>
                    <xdr:col>10</xdr:col>
                    <xdr:colOff>333375</xdr:colOff>
                    <xdr:row>187</xdr:row>
                    <xdr:rowOff>238125</xdr:rowOff>
                  </from>
                  <to>
                    <xdr:col>10</xdr:col>
                    <xdr:colOff>581025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7" name="Check Box 430">
              <controlPr defaultSize="0" autoFill="0" autoLine="0" autoPict="0">
                <anchor moveWithCells="1">
                  <from>
                    <xdr:col>10</xdr:col>
                    <xdr:colOff>333375</xdr:colOff>
                    <xdr:row>190</xdr:row>
                    <xdr:rowOff>371475</xdr:rowOff>
                  </from>
                  <to>
                    <xdr:col>10</xdr:col>
                    <xdr:colOff>581025</xdr:colOff>
                    <xdr:row>192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8" name="Check Box 431">
              <controlPr defaultSize="0" autoFill="0" autoLine="0" autoPict="0">
                <anchor moveWithCells="1">
                  <from>
                    <xdr:col>10</xdr:col>
                    <xdr:colOff>333375</xdr:colOff>
                    <xdr:row>188</xdr:row>
                    <xdr:rowOff>228600</xdr:rowOff>
                  </from>
                  <to>
                    <xdr:col>10</xdr:col>
                    <xdr:colOff>581025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9" name="Check Box 432">
              <controlPr defaultSize="0" autoFill="0" autoLine="0" autoPict="0">
                <anchor moveWithCells="1">
                  <from>
                    <xdr:col>10</xdr:col>
                    <xdr:colOff>333375</xdr:colOff>
                    <xdr:row>186</xdr:row>
                    <xdr:rowOff>219075</xdr:rowOff>
                  </from>
                  <to>
                    <xdr:col>10</xdr:col>
                    <xdr:colOff>581025</xdr:colOff>
                    <xdr:row>188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6</xdr:col>
                    <xdr:colOff>276225</xdr:colOff>
                    <xdr:row>275</xdr:row>
                    <xdr:rowOff>28575</xdr:rowOff>
                  </from>
                  <to>
                    <xdr:col>6</xdr:col>
                    <xdr:colOff>561975</xdr:colOff>
                    <xdr:row>275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>
                  <from>
                    <xdr:col>6</xdr:col>
                    <xdr:colOff>276225</xdr:colOff>
                    <xdr:row>278</xdr:row>
                    <xdr:rowOff>38100</xdr:rowOff>
                  </from>
                  <to>
                    <xdr:col>6</xdr:col>
                    <xdr:colOff>561975</xdr:colOff>
                    <xdr:row>278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Check Box 63">
              <controlPr defaultSize="0" autoFill="0" autoLine="0" autoPict="0">
                <anchor moveWithCells="1">
                  <from>
                    <xdr:col>6</xdr:col>
                    <xdr:colOff>276225</xdr:colOff>
                    <xdr:row>279</xdr:row>
                    <xdr:rowOff>0</xdr:rowOff>
                  </from>
                  <to>
                    <xdr:col>6</xdr:col>
                    <xdr:colOff>561975</xdr:colOff>
                    <xdr:row>279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3" name="Check Box 99">
              <controlPr defaultSize="0" autoFill="0" autoLine="0" autoPict="0">
                <anchor moveWithCells="1">
                  <from>
                    <xdr:col>6</xdr:col>
                    <xdr:colOff>276225</xdr:colOff>
                    <xdr:row>281</xdr:row>
                    <xdr:rowOff>0</xdr:rowOff>
                  </from>
                  <to>
                    <xdr:col>6</xdr:col>
                    <xdr:colOff>561975</xdr:colOff>
                    <xdr:row>281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4" name="Check Box 214">
              <controlPr defaultSize="0" autoFill="0" autoLine="0" autoPict="0">
                <anchor moveWithCells="1">
                  <from>
                    <xdr:col>6</xdr:col>
                    <xdr:colOff>276225</xdr:colOff>
                    <xdr:row>282</xdr:row>
                    <xdr:rowOff>66675</xdr:rowOff>
                  </from>
                  <to>
                    <xdr:col>6</xdr:col>
                    <xdr:colOff>561975</xdr:colOff>
                    <xdr:row>282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5" name="Check Box 216">
              <controlPr defaultSize="0" autoFill="0" autoLine="0" autoPict="0">
                <anchor moveWithCells="1">
                  <from>
                    <xdr:col>6</xdr:col>
                    <xdr:colOff>276225</xdr:colOff>
                    <xdr:row>283</xdr:row>
                    <xdr:rowOff>66675</xdr:rowOff>
                  </from>
                  <to>
                    <xdr:col>6</xdr:col>
                    <xdr:colOff>561975</xdr:colOff>
                    <xdr:row>283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6" name="Check Box 218">
              <controlPr defaultSize="0" autoFill="0" autoLine="0" autoPict="0">
                <anchor moveWithCells="1">
                  <from>
                    <xdr:col>6</xdr:col>
                    <xdr:colOff>276225</xdr:colOff>
                    <xdr:row>284</xdr:row>
                    <xdr:rowOff>28575</xdr:rowOff>
                  </from>
                  <to>
                    <xdr:col>6</xdr:col>
                    <xdr:colOff>561975</xdr:colOff>
                    <xdr:row>285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7" name="Check Box 220">
              <controlPr defaultSize="0" autoFill="0" autoLine="0" autoPict="0">
                <anchor moveWithCells="1">
                  <from>
                    <xdr:col>6</xdr:col>
                    <xdr:colOff>276225</xdr:colOff>
                    <xdr:row>285</xdr:row>
                    <xdr:rowOff>28575</xdr:rowOff>
                  </from>
                  <to>
                    <xdr:col>6</xdr:col>
                    <xdr:colOff>561975</xdr:colOff>
                    <xdr:row>285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8" name="Check Box 224">
              <controlPr defaultSize="0" autoFill="0" autoLine="0" autoPict="0">
                <anchor moveWithCells="1">
                  <from>
                    <xdr:col>6</xdr:col>
                    <xdr:colOff>276225</xdr:colOff>
                    <xdr:row>276</xdr:row>
                    <xdr:rowOff>66675</xdr:rowOff>
                  </from>
                  <to>
                    <xdr:col>6</xdr:col>
                    <xdr:colOff>561975</xdr:colOff>
                    <xdr:row>276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9" name="Check Box 225">
              <controlPr defaultSize="0" autoFill="0" autoLine="0" autoPict="0">
                <anchor moveWithCells="1">
                  <from>
                    <xdr:col>6</xdr:col>
                    <xdr:colOff>276225</xdr:colOff>
                    <xdr:row>277</xdr:row>
                    <xdr:rowOff>47625</xdr:rowOff>
                  </from>
                  <to>
                    <xdr:col>6</xdr:col>
                    <xdr:colOff>561975</xdr:colOff>
                    <xdr:row>277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0" name="Check Box 320">
              <controlPr defaultSize="0" autoFill="0" autoLine="0" autoPict="0">
                <anchor moveWithCells="1">
                  <from>
                    <xdr:col>6</xdr:col>
                    <xdr:colOff>276225</xdr:colOff>
                    <xdr:row>280</xdr:row>
                    <xdr:rowOff>47625</xdr:rowOff>
                  </from>
                  <to>
                    <xdr:col>6</xdr:col>
                    <xdr:colOff>561975</xdr:colOff>
                    <xdr:row>280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1" name="Check Box 433">
              <controlPr defaultSize="0" autoFill="0" autoLine="0" autoPict="0">
                <anchor moveWithCells="1">
                  <from>
                    <xdr:col>10</xdr:col>
                    <xdr:colOff>333375</xdr:colOff>
                    <xdr:row>190</xdr:row>
                    <xdr:rowOff>66675</xdr:rowOff>
                  </from>
                  <to>
                    <xdr:col>10</xdr:col>
                    <xdr:colOff>581025</xdr:colOff>
                    <xdr:row>190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2" name="Check Box 338">
              <controlPr defaultSize="0" autoFill="0" autoLine="0" autoPict="0">
                <anchor moveWithCells="1">
                  <from>
                    <xdr:col>10</xdr:col>
                    <xdr:colOff>333375</xdr:colOff>
                    <xdr:row>196</xdr:row>
                    <xdr:rowOff>0</xdr:rowOff>
                  </from>
                  <to>
                    <xdr:col>10</xdr:col>
                    <xdr:colOff>581025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3" name="Check Box 339">
              <controlPr defaultSize="0" autoFill="0" autoLine="0" autoPict="0">
                <anchor moveWithCells="1">
                  <from>
                    <xdr:col>10</xdr:col>
                    <xdr:colOff>333375</xdr:colOff>
                    <xdr:row>196</xdr:row>
                    <xdr:rowOff>238125</xdr:rowOff>
                  </from>
                  <to>
                    <xdr:col>10</xdr:col>
                    <xdr:colOff>581025</xdr:colOff>
                    <xdr:row>197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" name="Check Box 340">
              <controlPr defaultSize="0" autoFill="0" autoLine="0" autoPict="0">
                <anchor moveWithCells="1">
                  <from>
                    <xdr:col>10</xdr:col>
                    <xdr:colOff>333375</xdr:colOff>
                    <xdr:row>197</xdr:row>
                    <xdr:rowOff>304800</xdr:rowOff>
                  </from>
                  <to>
                    <xdr:col>10</xdr:col>
                    <xdr:colOff>600075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5" name="Check Box 341">
              <controlPr defaultSize="0" autoFill="0" autoLine="0" autoPict="0">
                <anchor moveWithCells="1">
                  <from>
                    <xdr:col>10</xdr:col>
                    <xdr:colOff>333375</xdr:colOff>
                    <xdr:row>199</xdr:row>
                    <xdr:rowOff>0</xdr:rowOff>
                  </from>
                  <to>
                    <xdr:col>10</xdr:col>
                    <xdr:colOff>600075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36" name="Check Box 7">
              <controlPr defaultSize="0" autoFill="0" autoLine="0" autoPict="0">
                <anchor moveWithCells="1">
                  <from>
                    <xdr:col>8</xdr:col>
                    <xdr:colOff>76200</xdr:colOff>
                    <xdr:row>240</xdr:row>
                    <xdr:rowOff>66675</xdr:rowOff>
                  </from>
                  <to>
                    <xdr:col>8</xdr:col>
                    <xdr:colOff>333375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37" name="Check Box 8">
              <controlPr defaultSize="0" autoFill="0" autoLine="0" autoPict="0">
                <anchor moveWithCells="1">
                  <from>
                    <xdr:col>10</xdr:col>
                    <xdr:colOff>28575</xdr:colOff>
                    <xdr:row>240</xdr:row>
                    <xdr:rowOff>66675</xdr:rowOff>
                  </from>
                  <to>
                    <xdr:col>10</xdr:col>
                    <xdr:colOff>314325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8" name="Check Box 439">
              <controlPr defaultSize="0" autoFill="0" autoLine="0" autoPict="0">
                <anchor moveWithCells="1">
                  <from>
                    <xdr:col>10</xdr:col>
                    <xdr:colOff>333375</xdr:colOff>
                    <xdr:row>214</xdr:row>
                    <xdr:rowOff>28575</xdr:rowOff>
                  </from>
                  <to>
                    <xdr:col>10</xdr:col>
                    <xdr:colOff>581025</xdr:colOff>
                    <xdr:row>214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9" name="Check Box 440">
              <controlPr defaultSize="0" autoFill="0" autoLine="0" autoPict="0">
                <anchor moveWithCells="1">
                  <from>
                    <xdr:col>10</xdr:col>
                    <xdr:colOff>333375</xdr:colOff>
                    <xdr:row>215</xdr:row>
                    <xdr:rowOff>28575</xdr:rowOff>
                  </from>
                  <to>
                    <xdr:col>10</xdr:col>
                    <xdr:colOff>581025</xdr:colOff>
                    <xdr:row>215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0" name="Check Box 441">
              <controlPr defaultSize="0" autoFill="0" autoLine="0" autoPict="0">
                <anchor moveWithCells="1">
                  <from>
                    <xdr:col>10</xdr:col>
                    <xdr:colOff>333375</xdr:colOff>
                    <xdr:row>216</xdr:row>
                    <xdr:rowOff>28575</xdr:rowOff>
                  </from>
                  <to>
                    <xdr:col>10</xdr:col>
                    <xdr:colOff>581025</xdr:colOff>
                    <xdr:row>216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1" name="Check Box 442">
              <controlPr defaultSize="0" autoFill="0" autoLine="0" autoPict="0">
                <anchor moveWithCells="1">
                  <from>
                    <xdr:col>10</xdr:col>
                    <xdr:colOff>333375</xdr:colOff>
                    <xdr:row>219</xdr:row>
                    <xdr:rowOff>28575</xdr:rowOff>
                  </from>
                  <to>
                    <xdr:col>10</xdr:col>
                    <xdr:colOff>581025</xdr:colOff>
                    <xdr:row>219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2" name="Check Box 443">
              <controlPr defaultSize="0" autoFill="0" autoLine="0" autoPict="0">
                <anchor moveWithCells="1">
                  <from>
                    <xdr:col>10</xdr:col>
                    <xdr:colOff>333375</xdr:colOff>
                    <xdr:row>220</xdr:row>
                    <xdr:rowOff>28575</xdr:rowOff>
                  </from>
                  <to>
                    <xdr:col>10</xdr:col>
                    <xdr:colOff>581025</xdr:colOff>
                    <xdr:row>220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3" name="Check Box 444">
              <controlPr defaultSize="0" autoFill="0" autoLine="0" autoPict="0">
                <anchor moveWithCells="1">
                  <from>
                    <xdr:col>10</xdr:col>
                    <xdr:colOff>333375</xdr:colOff>
                    <xdr:row>221</xdr:row>
                    <xdr:rowOff>28575</xdr:rowOff>
                  </from>
                  <to>
                    <xdr:col>10</xdr:col>
                    <xdr:colOff>581025</xdr:colOff>
                    <xdr:row>221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" name="Check Box 445">
              <controlPr defaultSize="0" autoFill="0" autoLine="0" autoPict="0">
                <anchor moveWithCells="1">
                  <from>
                    <xdr:col>10</xdr:col>
                    <xdr:colOff>333375</xdr:colOff>
                    <xdr:row>222</xdr:row>
                    <xdr:rowOff>28575</xdr:rowOff>
                  </from>
                  <to>
                    <xdr:col>10</xdr:col>
                    <xdr:colOff>581025</xdr:colOff>
                    <xdr:row>222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" name="Check Box 454">
              <controlPr defaultSize="0" autoFill="0" autoLine="0" autoPict="0">
                <anchor moveWithCells="1">
                  <from>
                    <xdr:col>10</xdr:col>
                    <xdr:colOff>333375</xdr:colOff>
                    <xdr:row>226</xdr:row>
                    <xdr:rowOff>28575</xdr:rowOff>
                  </from>
                  <to>
                    <xdr:col>10</xdr:col>
                    <xdr:colOff>581025</xdr:colOff>
                    <xdr:row>226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6" name="Check Box 455">
              <controlPr defaultSize="0" autoFill="0" autoLine="0" autoPict="0">
                <anchor moveWithCells="1">
                  <from>
                    <xdr:col>10</xdr:col>
                    <xdr:colOff>333375</xdr:colOff>
                    <xdr:row>227</xdr:row>
                    <xdr:rowOff>28575</xdr:rowOff>
                  </from>
                  <to>
                    <xdr:col>10</xdr:col>
                    <xdr:colOff>581025</xdr:colOff>
                    <xdr:row>227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7" name="Check Box 456">
              <controlPr defaultSize="0" autoFill="0" autoLine="0" autoPict="0">
                <anchor moveWithCells="1">
                  <from>
                    <xdr:col>10</xdr:col>
                    <xdr:colOff>333375</xdr:colOff>
                    <xdr:row>228</xdr:row>
                    <xdr:rowOff>28575</xdr:rowOff>
                  </from>
                  <to>
                    <xdr:col>10</xdr:col>
                    <xdr:colOff>581025</xdr:colOff>
                    <xdr:row>228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8" name="Check Box 457">
              <controlPr defaultSize="0" autoFill="0" autoLine="0" autoPict="0">
                <anchor moveWithCells="1">
                  <from>
                    <xdr:col>10</xdr:col>
                    <xdr:colOff>333375</xdr:colOff>
                    <xdr:row>229</xdr:row>
                    <xdr:rowOff>28575</xdr:rowOff>
                  </from>
                  <to>
                    <xdr:col>10</xdr:col>
                    <xdr:colOff>581025</xdr:colOff>
                    <xdr:row>229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9" name="Check Box 458">
              <controlPr defaultSize="0" autoFill="0" autoLine="0" autoPict="0">
                <anchor moveWithCells="1">
                  <from>
                    <xdr:col>10</xdr:col>
                    <xdr:colOff>333375</xdr:colOff>
                    <xdr:row>230</xdr:row>
                    <xdr:rowOff>28575</xdr:rowOff>
                  </from>
                  <to>
                    <xdr:col>10</xdr:col>
                    <xdr:colOff>581025</xdr:colOff>
                    <xdr:row>230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50" name="Check Box 459">
              <controlPr defaultSize="0" autoFill="0" autoLine="0" autoPict="0">
                <anchor moveWithCells="1">
                  <from>
                    <xdr:col>10</xdr:col>
                    <xdr:colOff>333375</xdr:colOff>
                    <xdr:row>231</xdr:row>
                    <xdr:rowOff>28575</xdr:rowOff>
                  </from>
                  <to>
                    <xdr:col>10</xdr:col>
                    <xdr:colOff>581025</xdr:colOff>
                    <xdr:row>231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51" name="Check Box 336">
              <controlPr defaultSize="0" autoFill="0" autoLine="0" autoPict="0">
                <anchor moveWithCells="1">
                  <from>
                    <xdr:col>10</xdr:col>
                    <xdr:colOff>333375</xdr:colOff>
                    <xdr:row>194</xdr:row>
                    <xdr:rowOff>28575</xdr:rowOff>
                  </from>
                  <to>
                    <xdr:col>10</xdr:col>
                    <xdr:colOff>581025</xdr:colOff>
                    <xdr:row>194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52" name="Check Box 337">
              <controlPr defaultSize="0" autoFill="0" autoLine="0" autoPict="0">
                <anchor moveWithCells="1">
                  <from>
                    <xdr:col>10</xdr:col>
                    <xdr:colOff>333375</xdr:colOff>
                    <xdr:row>194</xdr:row>
                    <xdr:rowOff>238125</xdr:rowOff>
                  </from>
                  <to>
                    <xdr:col>10</xdr:col>
                    <xdr:colOff>581025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53" name="Check Box 481">
              <controlPr defaultSize="0" autoFill="0" autoLine="0" autoPict="0">
                <anchor moveWithCells="1">
                  <from>
                    <xdr:col>8</xdr:col>
                    <xdr:colOff>76200</xdr:colOff>
                    <xdr:row>268</xdr:row>
                    <xdr:rowOff>66675</xdr:rowOff>
                  </from>
                  <to>
                    <xdr:col>8</xdr:col>
                    <xdr:colOff>333375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54" name="Check Box 482">
              <controlPr defaultSize="0" autoFill="0" autoLine="0" autoPict="0">
                <anchor moveWithCells="1">
                  <from>
                    <xdr:col>10</xdr:col>
                    <xdr:colOff>28575</xdr:colOff>
                    <xdr:row>268</xdr:row>
                    <xdr:rowOff>66675</xdr:rowOff>
                  </from>
                  <to>
                    <xdr:col>10</xdr:col>
                    <xdr:colOff>314325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55" name="Check Box 483">
              <controlPr defaultSize="0" autoFill="0" autoLine="0" autoPict="0">
                <anchor moveWithCells="1">
                  <from>
                    <xdr:col>8</xdr:col>
                    <xdr:colOff>76200</xdr:colOff>
                    <xdr:row>271</xdr:row>
                    <xdr:rowOff>114300</xdr:rowOff>
                  </from>
                  <to>
                    <xdr:col>8</xdr:col>
                    <xdr:colOff>333375</xdr:colOff>
                    <xdr:row>271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56" name="Check Box 484">
              <controlPr defaultSize="0" autoFill="0" autoLine="0" autoPict="0">
                <anchor moveWithCells="1">
                  <from>
                    <xdr:col>10</xdr:col>
                    <xdr:colOff>28575</xdr:colOff>
                    <xdr:row>271</xdr:row>
                    <xdr:rowOff>114300</xdr:rowOff>
                  </from>
                  <to>
                    <xdr:col>10</xdr:col>
                    <xdr:colOff>314325</xdr:colOff>
                    <xdr:row>271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57" name="Check Box 485">
              <controlPr defaultSize="0" autoFill="0" autoLine="0" autoPict="0">
                <anchor moveWithCells="1">
                  <from>
                    <xdr:col>9</xdr:col>
                    <xdr:colOff>276225</xdr:colOff>
                    <xdr:row>291</xdr:row>
                    <xdr:rowOff>66675</xdr:rowOff>
                  </from>
                  <to>
                    <xdr:col>9</xdr:col>
                    <xdr:colOff>561975</xdr:colOff>
                    <xdr:row>291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58" name="Check Box 486">
              <controlPr defaultSize="0" autoFill="0" autoLine="0" autoPict="0">
                <anchor moveWithCells="1">
                  <from>
                    <xdr:col>9</xdr:col>
                    <xdr:colOff>276225</xdr:colOff>
                    <xdr:row>292</xdr:row>
                    <xdr:rowOff>28575</xdr:rowOff>
                  </from>
                  <to>
                    <xdr:col>9</xdr:col>
                    <xdr:colOff>561975</xdr:colOff>
                    <xdr:row>292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59" name="Check Box 487">
              <controlPr defaultSize="0" autoFill="0" autoLine="0" autoPict="0">
                <anchor moveWithCells="1">
                  <from>
                    <xdr:col>9</xdr:col>
                    <xdr:colOff>276225</xdr:colOff>
                    <xdr:row>292</xdr:row>
                    <xdr:rowOff>257175</xdr:rowOff>
                  </from>
                  <to>
                    <xdr:col>9</xdr:col>
                    <xdr:colOff>561975</xdr:colOff>
                    <xdr:row>293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60" name="Check Box 488">
              <controlPr defaultSize="0" autoFill="0" autoLine="0" autoPict="0">
                <anchor moveWithCells="1">
                  <from>
                    <xdr:col>9</xdr:col>
                    <xdr:colOff>295275</xdr:colOff>
                    <xdr:row>294</xdr:row>
                    <xdr:rowOff>28575</xdr:rowOff>
                  </from>
                  <to>
                    <xdr:col>9</xdr:col>
                    <xdr:colOff>561975</xdr:colOff>
                    <xdr:row>294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61" name="Check Box 489">
              <controlPr defaultSize="0" autoFill="0" autoLine="0" autoPict="0">
                <anchor moveWithCells="1">
                  <from>
                    <xdr:col>10</xdr:col>
                    <xdr:colOff>266700</xdr:colOff>
                    <xdr:row>82</xdr:row>
                    <xdr:rowOff>47625</xdr:rowOff>
                  </from>
                  <to>
                    <xdr:col>10</xdr:col>
                    <xdr:colOff>523875</xdr:colOff>
                    <xdr:row>82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62" name="Check Box 490">
              <controlPr defaultSize="0" autoFill="0" autoLine="0" autoPict="0">
                <anchor moveWithCells="1">
                  <from>
                    <xdr:col>10</xdr:col>
                    <xdr:colOff>266700</xdr:colOff>
                    <xdr:row>83</xdr:row>
                    <xdr:rowOff>66675</xdr:rowOff>
                  </from>
                  <to>
                    <xdr:col>10</xdr:col>
                    <xdr:colOff>523875</xdr:colOff>
                    <xdr:row>83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63" name="Check Box 499">
              <controlPr defaultSize="0" autoFill="0" autoLine="0" autoPict="0">
                <anchor moveWithCells="1">
                  <from>
                    <xdr:col>10</xdr:col>
                    <xdr:colOff>266700</xdr:colOff>
                    <xdr:row>93</xdr:row>
                    <xdr:rowOff>47625</xdr:rowOff>
                  </from>
                  <to>
                    <xdr:col>10</xdr:col>
                    <xdr:colOff>523875</xdr:colOff>
                    <xdr:row>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64" name="Check Box 492">
              <controlPr defaultSize="0" autoFill="0" autoLine="0" autoPict="0">
                <anchor moveWithCells="1">
                  <from>
                    <xdr:col>10</xdr:col>
                    <xdr:colOff>266700</xdr:colOff>
                    <xdr:row>76</xdr:row>
                    <xdr:rowOff>47625</xdr:rowOff>
                  </from>
                  <to>
                    <xdr:col>10</xdr:col>
                    <xdr:colOff>523875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65" name="Check Box 493">
              <controlPr defaultSize="0" autoFill="0" autoLine="0" autoPict="0">
                <anchor moveWithCells="1">
                  <from>
                    <xdr:col>10</xdr:col>
                    <xdr:colOff>266700</xdr:colOff>
                    <xdr:row>77</xdr:row>
                    <xdr:rowOff>47625</xdr:rowOff>
                  </from>
                  <to>
                    <xdr:col>10</xdr:col>
                    <xdr:colOff>523875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66" name="Check Box 494">
              <controlPr defaultSize="0" autoFill="0" autoLine="0" autoPict="0">
                <anchor moveWithCells="1">
                  <from>
                    <xdr:col>10</xdr:col>
                    <xdr:colOff>266700</xdr:colOff>
                    <xdr:row>78</xdr:row>
                    <xdr:rowOff>47625</xdr:rowOff>
                  </from>
                  <to>
                    <xdr:col>10</xdr:col>
                    <xdr:colOff>523875</xdr:colOff>
                    <xdr:row>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67" name="Check Box 495">
              <controlPr defaultSize="0" autoFill="0" autoLine="0" autoPict="0">
                <anchor moveWithCells="1">
                  <from>
                    <xdr:col>10</xdr:col>
                    <xdr:colOff>266700</xdr:colOff>
                    <xdr:row>79</xdr:row>
                    <xdr:rowOff>47625</xdr:rowOff>
                  </from>
                  <to>
                    <xdr:col>10</xdr:col>
                    <xdr:colOff>523875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68" name="Check Box 496">
              <controlPr defaultSize="0" autoFill="0" autoLine="0" autoPict="0">
                <anchor moveWithCells="1">
                  <from>
                    <xdr:col>10</xdr:col>
                    <xdr:colOff>266700</xdr:colOff>
                    <xdr:row>80</xdr:row>
                    <xdr:rowOff>47625</xdr:rowOff>
                  </from>
                  <to>
                    <xdr:col>10</xdr:col>
                    <xdr:colOff>523875</xdr:colOff>
                    <xdr:row>80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69" name="Check Box 491">
              <controlPr defaultSize="0" autoFill="0" autoLine="0" autoPict="0">
                <anchor moveWithCells="1">
                  <from>
                    <xdr:col>10</xdr:col>
                    <xdr:colOff>266700</xdr:colOff>
                    <xdr:row>81</xdr:row>
                    <xdr:rowOff>47625</xdr:rowOff>
                  </from>
                  <to>
                    <xdr:col>10</xdr:col>
                    <xdr:colOff>523875</xdr:colOff>
                    <xdr:row>81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70" name="Check Box 498">
              <controlPr defaultSize="0" autoFill="0" autoLine="0" autoPict="0">
                <anchor moveWithCells="1">
                  <from>
                    <xdr:col>10</xdr:col>
                    <xdr:colOff>266700</xdr:colOff>
                    <xdr:row>90</xdr:row>
                    <xdr:rowOff>47625</xdr:rowOff>
                  </from>
                  <to>
                    <xdr:col>10</xdr:col>
                    <xdr:colOff>523875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71" name="Check Box 503">
              <controlPr defaultSize="0" autoFill="0" autoLine="0" autoPict="0">
                <anchor moveWithCells="1">
                  <from>
                    <xdr:col>10</xdr:col>
                    <xdr:colOff>266700</xdr:colOff>
                    <xdr:row>89</xdr:row>
                    <xdr:rowOff>47625</xdr:rowOff>
                  </from>
                  <to>
                    <xdr:col>10</xdr:col>
                    <xdr:colOff>523875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72" name="Check Box 500">
              <controlPr defaultSize="0" autoFill="0" autoLine="0" autoPict="0">
                <anchor moveWithCells="1">
                  <from>
                    <xdr:col>10</xdr:col>
                    <xdr:colOff>266700</xdr:colOff>
                    <xdr:row>91</xdr:row>
                    <xdr:rowOff>47625</xdr:rowOff>
                  </from>
                  <to>
                    <xdr:col>10</xdr:col>
                    <xdr:colOff>523875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73" name="Check Box 501">
              <controlPr defaultSize="0" autoFill="0" autoLine="0" autoPict="0">
                <anchor moveWithCells="1">
                  <from>
                    <xdr:col>10</xdr:col>
                    <xdr:colOff>266700</xdr:colOff>
                    <xdr:row>92</xdr:row>
                    <xdr:rowOff>47625</xdr:rowOff>
                  </from>
                  <to>
                    <xdr:col>10</xdr:col>
                    <xdr:colOff>523875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74" name="Check Box 434">
              <controlPr defaultSize="0" autoFill="0" autoLine="0" autoPict="0">
                <anchor moveWithCells="1">
                  <from>
                    <xdr:col>10</xdr:col>
                    <xdr:colOff>333375</xdr:colOff>
                    <xdr:row>199</xdr:row>
                    <xdr:rowOff>238125</xdr:rowOff>
                  </from>
                  <to>
                    <xdr:col>10</xdr:col>
                    <xdr:colOff>600075</xdr:colOff>
                    <xdr:row>201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75" name="Check Box 480">
              <controlPr defaultSize="0" autoFill="0" autoLine="0" autoPict="0">
                <anchor moveWithCells="1">
                  <from>
                    <xdr:col>10</xdr:col>
                    <xdr:colOff>333375</xdr:colOff>
                    <xdr:row>200</xdr:row>
                    <xdr:rowOff>238125</xdr:rowOff>
                  </from>
                  <to>
                    <xdr:col>10</xdr:col>
                    <xdr:colOff>600075</xdr:colOff>
                    <xdr:row>202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76" name="Check Box 524">
              <controlPr defaultSize="0" autoFill="0" autoLine="0" autoPict="0">
                <anchor moveWithCells="1">
                  <from>
                    <xdr:col>10</xdr:col>
                    <xdr:colOff>333375</xdr:colOff>
                    <xdr:row>203</xdr:row>
                    <xdr:rowOff>238125</xdr:rowOff>
                  </from>
                  <to>
                    <xdr:col>10</xdr:col>
                    <xdr:colOff>600075</xdr:colOff>
                    <xdr:row>205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77" name="Check Box 525">
              <controlPr defaultSize="0" autoFill="0" autoLine="0" autoPict="0">
                <anchor moveWithCells="1">
                  <from>
                    <xdr:col>10</xdr:col>
                    <xdr:colOff>333375</xdr:colOff>
                    <xdr:row>204</xdr:row>
                    <xdr:rowOff>238125</xdr:rowOff>
                  </from>
                  <to>
                    <xdr:col>10</xdr:col>
                    <xdr:colOff>600075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78" name="Check Box 526">
              <controlPr defaultSize="0" autoFill="0" autoLine="0" autoPict="0">
                <anchor moveWithCells="1">
                  <from>
                    <xdr:col>10</xdr:col>
                    <xdr:colOff>333375</xdr:colOff>
                    <xdr:row>205</xdr:row>
                    <xdr:rowOff>238125</xdr:rowOff>
                  </from>
                  <to>
                    <xdr:col>10</xdr:col>
                    <xdr:colOff>600075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79" name="Check Box 527">
              <controlPr defaultSize="0" autoFill="0" autoLine="0" autoPict="0">
                <anchor moveWithCells="1">
                  <from>
                    <xdr:col>10</xdr:col>
                    <xdr:colOff>333375</xdr:colOff>
                    <xdr:row>206</xdr:row>
                    <xdr:rowOff>238125</xdr:rowOff>
                  </from>
                  <to>
                    <xdr:col>10</xdr:col>
                    <xdr:colOff>600075</xdr:colOff>
                    <xdr:row>208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80" name="Check Box 528">
              <controlPr defaultSize="0" autoFill="0" autoLine="0" autoPict="0">
                <anchor moveWithCells="1">
                  <from>
                    <xdr:col>10</xdr:col>
                    <xdr:colOff>333375</xdr:colOff>
                    <xdr:row>207</xdr:row>
                    <xdr:rowOff>238125</xdr:rowOff>
                  </from>
                  <to>
                    <xdr:col>10</xdr:col>
                    <xdr:colOff>600075</xdr:colOff>
                    <xdr:row>209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81" name="Check Box 529">
              <controlPr defaultSize="0" autoFill="0" autoLine="0" autoPict="0">
                <anchor moveWithCells="1">
                  <from>
                    <xdr:col>10</xdr:col>
                    <xdr:colOff>333375</xdr:colOff>
                    <xdr:row>208</xdr:row>
                    <xdr:rowOff>238125</xdr:rowOff>
                  </from>
                  <to>
                    <xdr:col>10</xdr:col>
                    <xdr:colOff>600075</xdr:colOff>
                    <xdr:row>210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82" name="Check Box 530">
              <controlPr defaultSize="0" autoFill="0" autoLine="0" autoPict="0">
                <anchor moveWithCells="1">
                  <from>
                    <xdr:col>10</xdr:col>
                    <xdr:colOff>333375</xdr:colOff>
                    <xdr:row>209</xdr:row>
                    <xdr:rowOff>238125</xdr:rowOff>
                  </from>
                  <to>
                    <xdr:col>10</xdr:col>
                    <xdr:colOff>600075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83" name="Check Box 531">
              <controlPr defaultSize="0" autoFill="0" autoLine="0" autoPict="0">
                <anchor moveWithCells="1">
                  <from>
                    <xdr:col>10</xdr:col>
                    <xdr:colOff>333375</xdr:colOff>
                    <xdr:row>210</xdr:row>
                    <xdr:rowOff>238125</xdr:rowOff>
                  </from>
                  <to>
                    <xdr:col>10</xdr:col>
                    <xdr:colOff>600075</xdr:colOff>
                    <xdr:row>212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84" name="Check Box 502">
              <controlPr defaultSize="0" autoFill="0" autoLine="0" autoPict="0">
                <anchor moveWithCells="1">
                  <from>
                    <xdr:col>10</xdr:col>
                    <xdr:colOff>266700</xdr:colOff>
                    <xdr:row>94</xdr:row>
                    <xdr:rowOff>47625</xdr:rowOff>
                  </from>
                  <to>
                    <xdr:col>10</xdr:col>
                    <xdr:colOff>523875</xdr:colOff>
                    <xdr:row>94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85" name="Check Box 532">
              <controlPr defaultSize="0" autoFill="0" autoLine="0" autoPict="0">
                <anchor moveWithCells="1">
                  <from>
                    <xdr:col>10</xdr:col>
                    <xdr:colOff>266700</xdr:colOff>
                    <xdr:row>95</xdr:row>
                    <xdr:rowOff>47625</xdr:rowOff>
                  </from>
                  <to>
                    <xdr:col>10</xdr:col>
                    <xdr:colOff>523875</xdr:colOff>
                    <xdr:row>95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86" name="Check Box 533">
              <controlPr defaultSize="0" autoFill="0" autoLine="0" autoPict="0">
                <anchor moveWithCells="1">
                  <from>
                    <xdr:col>10</xdr:col>
                    <xdr:colOff>266700</xdr:colOff>
                    <xdr:row>96</xdr:row>
                    <xdr:rowOff>9525</xdr:rowOff>
                  </from>
                  <to>
                    <xdr:col>10</xdr:col>
                    <xdr:colOff>523875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87" name="Check Box 534">
              <controlPr defaultSize="0" autoFill="0" autoLine="0" autoPict="0">
                <anchor moveWithCells="1">
                  <from>
                    <xdr:col>1</xdr:col>
                    <xdr:colOff>266700</xdr:colOff>
                    <xdr:row>100</xdr:row>
                    <xdr:rowOff>28575</xdr:rowOff>
                  </from>
                  <to>
                    <xdr:col>1</xdr:col>
                    <xdr:colOff>523875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88" name="Check Box 535">
              <controlPr defaultSize="0" autoFill="0" autoLine="0" autoPict="0">
                <anchor moveWithCells="1">
                  <from>
                    <xdr:col>3</xdr:col>
                    <xdr:colOff>266700</xdr:colOff>
                    <xdr:row>100</xdr:row>
                    <xdr:rowOff>28575</xdr:rowOff>
                  </from>
                  <to>
                    <xdr:col>3</xdr:col>
                    <xdr:colOff>523875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89" name="Check Box 536">
              <controlPr defaultSize="0" autoFill="0" autoLine="0" autoPict="0">
                <anchor moveWithCells="1">
                  <from>
                    <xdr:col>3</xdr:col>
                    <xdr:colOff>266700</xdr:colOff>
                    <xdr:row>103</xdr:row>
                    <xdr:rowOff>28575</xdr:rowOff>
                  </from>
                  <to>
                    <xdr:col>3</xdr:col>
                    <xdr:colOff>523875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90" name="Check Box 537">
              <controlPr defaultSize="0" autoFill="0" autoLine="0" autoPict="0">
                <anchor moveWithCells="1">
                  <from>
                    <xdr:col>1</xdr:col>
                    <xdr:colOff>266700</xdr:colOff>
                    <xdr:row>103</xdr:row>
                    <xdr:rowOff>28575</xdr:rowOff>
                  </from>
                  <to>
                    <xdr:col>1</xdr:col>
                    <xdr:colOff>523875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91" name="Check Box 541">
              <controlPr defaultSize="0" autoFill="0" autoLine="0" autoPict="0">
                <anchor moveWithCells="1">
                  <from>
                    <xdr:col>10</xdr:col>
                    <xdr:colOff>28575</xdr:colOff>
                    <xdr:row>244</xdr:row>
                    <xdr:rowOff>28575</xdr:rowOff>
                  </from>
                  <to>
                    <xdr:col>10</xdr:col>
                    <xdr:colOff>295275</xdr:colOff>
                    <xdr:row>244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92" name="Check Box 542">
              <controlPr defaultSize="0" autoFill="0" autoLine="0" autoPict="0">
                <anchor moveWithCells="1">
                  <from>
                    <xdr:col>10</xdr:col>
                    <xdr:colOff>28575</xdr:colOff>
                    <xdr:row>247</xdr:row>
                    <xdr:rowOff>38100</xdr:rowOff>
                  </from>
                  <to>
                    <xdr:col>10</xdr:col>
                    <xdr:colOff>295275</xdr:colOff>
                    <xdr:row>247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93" name="Check Box 543">
              <controlPr defaultSize="0" autoFill="0" autoLine="0" autoPict="0">
                <anchor moveWithCells="1">
                  <from>
                    <xdr:col>10</xdr:col>
                    <xdr:colOff>28575</xdr:colOff>
                    <xdr:row>248</xdr:row>
                    <xdr:rowOff>0</xdr:rowOff>
                  </from>
                  <to>
                    <xdr:col>10</xdr:col>
                    <xdr:colOff>295275</xdr:colOff>
                    <xdr:row>248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94" name="Check Box 544">
              <controlPr defaultSize="0" autoFill="0" autoLine="0" autoPict="0">
                <anchor moveWithCells="1">
                  <from>
                    <xdr:col>10</xdr:col>
                    <xdr:colOff>28575</xdr:colOff>
                    <xdr:row>250</xdr:row>
                    <xdr:rowOff>0</xdr:rowOff>
                  </from>
                  <to>
                    <xdr:col>10</xdr:col>
                    <xdr:colOff>295275</xdr:colOff>
                    <xdr:row>250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95" name="Check Box 545">
              <controlPr defaultSize="0" autoFill="0" autoLine="0" autoPict="0">
                <anchor moveWithCells="1">
                  <from>
                    <xdr:col>10</xdr:col>
                    <xdr:colOff>28575</xdr:colOff>
                    <xdr:row>251</xdr:row>
                    <xdr:rowOff>66675</xdr:rowOff>
                  </from>
                  <to>
                    <xdr:col>10</xdr:col>
                    <xdr:colOff>295275</xdr:colOff>
                    <xdr:row>251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96" name="Check Box 546">
              <controlPr defaultSize="0" autoFill="0" autoLine="0" autoPict="0">
                <anchor moveWithCells="1">
                  <from>
                    <xdr:col>10</xdr:col>
                    <xdr:colOff>28575</xdr:colOff>
                    <xdr:row>252</xdr:row>
                    <xdr:rowOff>66675</xdr:rowOff>
                  </from>
                  <to>
                    <xdr:col>10</xdr:col>
                    <xdr:colOff>295275</xdr:colOff>
                    <xdr:row>252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97" name="Check Box 547">
              <controlPr defaultSize="0" autoFill="0" autoLine="0" autoPict="0">
                <anchor moveWithCells="1">
                  <from>
                    <xdr:col>10</xdr:col>
                    <xdr:colOff>28575</xdr:colOff>
                    <xdr:row>253</xdr:row>
                    <xdr:rowOff>28575</xdr:rowOff>
                  </from>
                  <to>
                    <xdr:col>10</xdr:col>
                    <xdr:colOff>295275</xdr:colOff>
                    <xdr:row>253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98" name="Check Box 548">
              <controlPr defaultSize="0" autoFill="0" autoLine="0" autoPict="0">
                <anchor moveWithCells="1">
                  <from>
                    <xdr:col>10</xdr:col>
                    <xdr:colOff>28575</xdr:colOff>
                    <xdr:row>254</xdr:row>
                    <xdr:rowOff>28575</xdr:rowOff>
                  </from>
                  <to>
                    <xdr:col>10</xdr:col>
                    <xdr:colOff>295275</xdr:colOff>
                    <xdr:row>254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99" name="Check Box 549">
              <controlPr defaultSize="0" autoFill="0" autoLine="0" autoPict="0">
                <anchor moveWithCells="1">
                  <from>
                    <xdr:col>10</xdr:col>
                    <xdr:colOff>28575</xdr:colOff>
                    <xdr:row>255</xdr:row>
                    <xdr:rowOff>28575</xdr:rowOff>
                  </from>
                  <to>
                    <xdr:col>10</xdr:col>
                    <xdr:colOff>295275</xdr:colOff>
                    <xdr:row>255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100" name="Check Box 550">
              <controlPr defaultSize="0" autoFill="0" autoLine="0" autoPict="0">
                <anchor moveWithCells="1">
                  <from>
                    <xdr:col>10</xdr:col>
                    <xdr:colOff>28575</xdr:colOff>
                    <xdr:row>245</xdr:row>
                    <xdr:rowOff>66675</xdr:rowOff>
                  </from>
                  <to>
                    <xdr:col>10</xdr:col>
                    <xdr:colOff>295275</xdr:colOff>
                    <xdr:row>245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101" name="Check Box 551">
              <controlPr defaultSize="0" autoFill="0" autoLine="0" autoPict="0">
                <anchor moveWithCells="1">
                  <from>
                    <xdr:col>10</xdr:col>
                    <xdr:colOff>28575</xdr:colOff>
                    <xdr:row>246</xdr:row>
                    <xdr:rowOff>66675</xdr:rowOff>
                  </from>
                  <to>
                    <xdr:col>10</xdr:col>
                    <xdr:colOff>295275</xdr:colOff>
                    <xdr:row>246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102" name="Check Box 552">
              <controlPr defaultSize="0" autoFill="0" autoLine="0" autoPict="0">
                <anchor moveWithCells="1">
                  <from>
                    <xdr:col>10</xdr:col>
                    <xdr:colOff>28575</xdr:colOff>
                    <xdr:row>249</xdr:row>
                    <xdr:rowOff>66675</xdr:rowOff>
                  </from>
                  <to>
                    <xdr:col>10</xdr:col>
                    <xdr:colOff>295275</xdr:colOff>
                    <xdr:row>249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103" name="Check Box 553">
              <controlPr defaultSize="0" autoFill="0" autoLine="0" autoPict="0">
                <anchor moveWithCells="1">
                  <from>
                    <xdr:col>10</xdr:col>
                    <xdr:colOff>28575</xdr:colOff>
                    <xdr:row>260</xdr:row>
                    <xdr:rowOff>28575</xdr:rowOff>
                  </from>
                  <to>
                    <xdr:col>10</xdr:col>
                    <xdr:colOff>295275</xdr:colOff>
                    <xdr:row>260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104" name="Check Box 554">
              <controlPr defaultSize="0" autoFill="0" autoLine="0" autoPict="0">
                <anchor moveWithCells="1">
                  <from>
                    <xdr:col>10</xdr:col>
                    <xdr:colOff>28575</xdr:colOff>
                    <xdr:row>261</xdr:row>
                    <xdr:rowOff>28575</xdr:rowOff>
                  </from>
                  <to>
                    <xdr:col>10</xdr:col>
                    <xdr:colOff>295275</xdr:colOff>
                    <xdr:row>261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105" name="Check Box 555">
              <controlPr defaultSize="0" autoFill="0" autoLine="0" autoPict="0">
                <anchor moveWithCells="1">
                  <from>
                    <xdr:col>10</xdr:col>
                    <xdr:colOff>28575</xdr:colOff>
                    <xdr:row>262</xdr:row>
                    <xdr:rowOff>28575</xdr:rowOff>
                  </from>
                  <to>
                    <xdr:col>10</xdr:col>
                    <xdr:colOff>295275</xdr:colOff>
                    <xdr:row>262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106" name="Check Box 556">
              <controlPr defaultSize="0" autoFill="0" autoLine="0" autoPict="0">
                <anchor moveWithCells="1">
                  <from>
                    <xdr:col>10</xdr:col>
                    <xdr:colOff>28575</xdr:colOff>
                    <xdr:row>263</xdr:row>
                    <xdr:rowOff>28575</xdr:rowOff>
                  </from>
                  <to>
                    <xdr:col>10</xdr:col>
                    <xdr:colOff>295275</xdr:colOff>
                    <xdr:row>263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107" name="Check Box 557">
              <controlPr defaultSize="0" autoFill="0" autoLine="0" autoPict="0">
                <anchor moveWithCells="1">
                  <from>
                    <xdr:col>10</xdr:col>
                    <xdr:colOff>28575</xdr:colOff>
                    <xdr:row>264</xdr:row>
                    <xdr:rowOff>28575</xdr:rowOff>
                  </from>
                  <to>
                    <xdr:col>10</xdr:col>
                    <xdr:colOff>295275</xdr:colOff>
                    <xdr:row>264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108" name="Check Box 558">
              <controlPr defaultSize="0" autoFill="0" autoLine="0" autoPict="0">
                <anchor moveWithCells="1">
                  <from>
                    <xdr:col>10</xdr:col>
                    <xdr:colOff>28575</xdr:colOff>
                    <xdr:row>265</xdr:row>
                    <xdr:rowOff>66675</xdr:rowOff>
                  </from>
                  <to>
                    <xdr:col>10</xdr:col>
                    <xdr:colOff>295275</xdr:colOff>
                    <xdr:row>266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109" name="Check Box 559">
              <controlPr defaultSize="0" autoFill="0" autoLine="0" autoPict="0">
                <anchor moveWithCells="1">
                  <from>
                    <xdr:col>10</xdr:col>
                    <xdr:colOff>28575</xdr:colOff>
                    <xdr:row>266</xdr:row>
                    <xdr:rowOff>28575</xdr:rowOff>
                  </from>
                  <to>
                    <xdr:col>10</xdr:col>
                    <xdr:colOff>295275</xdr:colOff>
                    <xdr:row>266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110" name="Check Box 560">
              <controlPr defaultSize="0" autoFill="0" autoLine="0" autoPict="0">
                <anchor moveWithCells="1">
                  <from>
                    <xdr:col>8</xdr:col>
                    <xdr:colOff>76200</xdr:colOff>
                    <xdr:row>288</xdr:row>
                    <xdr:rowOff>114300</xdr:rowOff>
                  </from>
                  <to>
                    <xdr:col>8</xdr:col>
                    <xdr:colOff>333375</xdr:colOff>
                    <xdr:row>288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11" name="Check Box 561">
              <controlPr defaultSize="0" autoFill="0" autoLine="0" autoPict="0">
                <anchor moveWithCells="1">
                  <from>
                    <xdr:col>10</xdr:col>
                    <xdr:colOff>28575</xdr:colOff>
                    <xdr:row>288</xdr:row>
                    <xdr:rowOff>114300</xdr:rowOff>
                  </from>
                  <to>
                    <xdr:col>10</xdr:col>
                    <xdr:colOff>314325</xdr:colOff>
                    <xdr:row>288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8232-B5CD-4B36-9064-55EE196737EA}">
  <sheetPr>
    <tabColor rgb="FFC00000"/>
    <pageSetUpPr fitToPage="1"/>
  </sheetPr>
  <dimension ref="A1:V290"/>
  <sheetViews>
    <sheetView showGridLines="0" zoomScaleNormal="100" zoomScaleSheetLayoutView="100" workbookViewId="0">
      <selection sqref="A1:L1"/>
    </sheetView>
  </sheetViews>
  <sheetFormatPr defaultColWidth="0" defaultRowHeight="0" customHeight="1" zeroHeight="1"/>
  <cols>
    <col min="1" max="1" width="10.5703125" style="112" customWidth="1"/>
    <col min="2" max="2" width="11.85546875" style="112" customWidth="1"/>
    <col min="3" max="3" width="10.85546875" style="112" customWidth="1"/>
    <col min="4" max="4" width="10.5703125" style="112" customWidth="1"/>
    <col min="5" max="6" width="15.5703125" style="112" customWidth="1"/>
    <col min="7" max="7" width="11.140625" style="112" customWidth="1"/>
    <col min="8" max="8" width="12.42578125" style="112" customWidth="1"/>
    <col min="9" max="9" width="11.140625" style="112" customWidth="1"/>
    <col min="10" max="10" width="9.5703125" style="112" customWidth="1"/>
    <col min="11" max="12" width="12.42578125" style="112" customWidth="1"/>
    <col min="13" max="13" width="34.85546875" style="112" customWidth="1"/>
    <col min="14" max="14" width="12.42578125" style="112" hidden="1" customWidth="1"/>
    <col min="15" max="16" width="13" style="116" hidden="1" customWidth="1"/>
    <col min="17" max="22" width="0" style="112" hidden="1" customWidth="1"/>
    <col min="23" max="16384" width="13" style="112" hidden="1"/>
  </cols>
  <sheetData>
    <row r="1" spans="1:22" s="72" customFormat="1" ht="32.25" customHeight="1">
      <c r="A1" s="554" t="s">
        <v>1229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407"/>
      <c r="N1" s="408"/>
      <c r="O1" s="84"/>
    </row>
    <row r="2" spans="1:22" s="63" customFormat="1" ht="20.100000000000001" hidden="1" customHeight="1">
      <c r="A2" s="640" t="s">
        <v>4</v>
      </c>
      <c r="B2" s="640"/>
      <c r="C2" s="640"/>
      <c r="D2" s="640"/>
      <c r="E2" s="640"/>
      <c r="F2" s="641">
        <f>+questionario!F15</f>
        <v>0</v>
      </c>
      <c r="G2" s="641"/>
      <c r="H2" s="641"/>
      <c r="I2" s="641"/>
      <c r="J2" s="641"/>
      <c r="K2" s="641"/>
      <c r="L2" s="40" t="str">
        <f>+IF(F2="","Compilare denominazione impresa","")</f>
        <v/>
      </c>
      <c r="M2" s="28"/>
      <c r="N2" s="72"/>
      <c r="U2" s="73"/>
      <c r="V2" s="73"/>
    </row>
    <row r="3" spans="1:22" s="63" customFormat="1" ht="20.100000000000001" hidden="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54"/>
      <c r="M3" s="25"/>
      <c r="N3" s="72"/>
      <c r="U3" s="73"/>
    </row>
    <row r="4" spans="1:22" s="63" customFormat="1" ht="20.100000000000001" hidden="1" customHeight="1">
      <c r="A4" s="640" t="s">
        <v>5</v>
      </c>
      <c r="B4" s="640"/>
      <c r="C4" s="640"/>
      <c r="D4" s="640"/>
      <c r="E4" s="640"/>
      <c r="F4" s="641" t="str">
        <f>+questionario!F17</f>
        <v>CONFINDUSTRIA BERGAMO</v>
      </c>
      <c r="G4" s="641"/>
      <c r="H4" s="641"/>
      <c r="I4" s="641"/>
      <c r="J4" s="641"/>
      <c r="K4" s="641"/>
      <c r="L4" s="40" t="str">
        <f>+IF(F4="","Compilare Associazione","")</f>
        <v/>
      </c>
      <c r="M4" s="28"/>
      <c r="N4" s="72"/>
      <c r="U4" s="73"/>
      <c r="V4" s="73"/>
    </row>
    <row r="5" spans="1:22" s="63" customFormat="1" ht="20.100000000000001" hidden="1" customHeight="1">
      <c r="A5" s="72"/>
      <c r="B5" s="72"/>
      <c r="C5" s="72"/>
      <c r="D5" s="72"/>
      <c r="E5" s="72"/>
      <c r="F5" s="72"/>
      <c r="G5" s="72"/>
      <c r="H5" s="72"/>
      <c r="I5" s="72"/>
      <c r="J5" s="74"/>
      <c r="K5" s="72"/>
      <c r="L5" s="43" t="str">
        <f>+IF(C6="","Compilare Partita IVA (senza zeri iniziali)",IF(LEN(C6)&gt;11,"Partita IVA oltre 11 caratteri?",""))</f>
        <v/>
      </c>
      <c r="M5" s="44"/>
      <c r="N5" s="72"/>
      <c r="P5" s="649"/>
      <c r="Q5" s="649"/>
      <c r="R5" s="649"/>
      <c r="S5" s="84"/>
      <c r="U5" s="73"/>
      <c r="V5" s="73"/>
    </row>
    <row r="6" spans="1:22" s="70" customFormat="1" ht="20.100000000000001" hidden="1" customHeight="1">
      <c r="A6" s="640" t="s">
        <v>6</v>
      </c>
      <c r="B6" s="640"/>
      <c r="C6" s="743">
        <f>+questionario!C19</f>
        <v>0</v>
      </c>
      <c r="D6" s="743"/>
      <c r="E6" s="743"/>
      <c r="F6" s="651"/>
      <c r="G6" s="651"/>
      <c r="H6" s="651"/>
      <c r="I6" s="85"/>
      <c r="J6" s="310"/>
      <c r="K6" s="298"/>
      <c r="L6" s="40"/>
      <c r="M6" s="28"/>
      <c r="N6" s="84"/>
      <c r="O6" s="84"/>
      <c r="P6" s="649"/>
      <c r="Q6" s="649"/>
      <c r="R6" s="649"/>
      <c r="T6" s="63"/>
      <c r="U6" s="73"/>
      <c r="V6" s="73"/>
    </row>
    <row r="7" spans="1:22" s="70" customFormat="1" ht="20.100000000000001" hidden="1" customHeight="1">
      <c r="A7" s="92"/>
      <c r="B7" s="92"/>
      <c r="C7" s="409"/>
      <c r="D7" s="409"/>
      <c r="E7" s="409"/>
      <c r="F7" s="410"/>
      <c r="G7" s="410"/>
      <c r="H7" s="410"/>
      <c r="I7" s="85"/>
      <c r="J7" s="310"/>
      <c r="K7" s="298"/>
      <c r="L7" s="40"/>
      <c r="M7" s="28"/>
      <c r="N7" s="84"/>
      <c r="O7" s="84"/>
      <c r="P7" s="94"/>
      <c r="Q7" s="94"/>
      <c r="R7" s="94"/>
      <c r="T7" s="63"/>
      <c r="U7" s="73"/>
      <c r="V7" s="73"/>
    </row>
    <row r="8" spans="1:22" s="413" customFormat="1" ht="20.100000000000001" customHeight="1">
      <c r="A8" s="92" t="s">
        <v>1221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411"/>
      <c r="P8" s="412"/>
    </row>
    <row r="9" spans="1:22" ht="20.100000000000001" customHeight="1">
      <c r="A9" s="727"/>
      <c r="B9" s="727"/>
      <c r="C9" s="727"/>
      <c r="D9" s="727"/>
      <c r="E9" s="727"/>
      <c r="F9" s="727"/>
      <c r="G9" s="727"/>
      <c r="H9" s="88" t="s">
        <v>8</v>
      </c>
      <c r="I9" s="415" t="b">
        <v>0</v>
      </c>
      <c r="J9" s="192" t="s">
        <v>9</v>
      </c>
      <c r="K9" s="415" t="b">
        <v>0</v>
      </c>
      <c r="L9" s="416"/>
      <c r="M9" s="416"/>
      <c r="N9" s="416"/>
      <c r="O9" s="411"/>
    </row>
    <row r="10" spans="1:22" ht="12.75" customHeight="1">
      <c r="A10" s="414"/>
      <c r="B10" s="414"/>
      <c r="C10" s="414"/>
      <c r="D10" s="414"/>
      <c r="E10" s="414"/>
      <c r="F10" s="414"/>
      <c r="G10" s="414"/>
      <c r="H10" s="88"/>
      <c r="I10" s="70"/>
      <c r="J10" s="192"/>
      <c r="L10" s="37" t="str">
        <f>IF(I9+K9&gt;1,"scegliere una sola opzione","")</f>
        <v/>
      </c>
      <c r="N10" s="376" t="str">
        <f>IF($I$9=TRUE,"1","0")</f>
        <v>0</v>
      </c>
      <c r="O10" s="376" t="str">
        <f>IF($K$9=TRUE,"1","0")</f>
        <v>0</v>
      </c>
      <c r="P10" s="417">
        <f>N10*1</f>
        <v>0</v>
      </c>
      <c r="Q10" s="417">
        <f>O10*1</f>
        <v>0</v>
      </c>
    </row>
    <row r="11" spans="1:22" ht="12.75" customHeight="1">
      <c r="A11" s="414"/>
      <c r="B11" s="414"/>
      <c r="C11" s="414"/>
      <c r="D11" s="414"/>
      <c r="E11" s="414"/>
      <c r="F11" s="414"/>
      <c r="G11" s="414"/>
      <c r="H11" s="88"/>
      <c r="I11" s="70"/>
      <c r="J11" s="192"/>
      <c r="O11" s="72"/>
    </row>
    <row r="12" spans="1:22" ht="20.100000000000001" customHeight="1">
      <c r="A12" s="640" t="s">
        <v>1222</v>
      </c>
      <c r="B12" s="640"/>
      <c r="C12" s="640"/>
      <c r="D12" s="640"/>
      <c r="E12" s="640"/>
      <c r="F12" s="640"/>
      <c r="G12" s="640"/>
      <c r="H12" s="640"/>
      <c r="I12" s="640"/>
      <c r="J12" s="640"/>
      <c r="K12" s="640"/>
      <c r="L12" s="418"/>
      <c r="M12" s="116"/>
      <c r="N12" s="116"/>
    </row>
    <row r="13" spans="1:22" ht="20.100000000000001" customHeight="1">
      <c r="A13" s="119"/>
      <c r="B13" s="392"/>
      <c r="C13" s="392"/>
      <c r="D13" s="392"/>
      <c r="E13" s="392"/>
      <c r="F13" s="392"/>
      <c r="G13" s="392"/>
      <c r="H13" s="392"/>
      <c r="I13" s="419" t="s">
        <v>791</v>
      </c>
      <c r="J13" s="419" t="s">
        <v>716</v>
      </c>
      <c r="K13" s="419" t="s">
        <v>715</v>
      </c>
      <c r="L13" s="419" t="s">
        <v>792</v>
      </c>
      <c r="N13" s="419" t="s">
        <v>791</v>
      </c>
      <c r="O13" s="419" t="s">
        <v>716</v>
      </c>
      <c r="P13" s="419" t="s">
        <v>715</v>
      </c>
      <c r="Q13" s="419" t="s">
        <v>792</v>
      </c>
    </row>
    <row r="14" spans="1:22" ht="20.100000000000001" customHeight="1">
      <c r="B14" s="598" t="s">
        <v>793</v>
      </c>
      <c r="C14" s="598"/>
      <c r="D14" s="598"/>
      <c r="E14" s="598"/>
      <c r="F14" s="598"/>
      <c r="G14" s="598"/>
      <c r="H14" s="598"/>
      <c r="I14" s="420" t="b">
        <v>0</v>
      </c>
      <c r="J14" s="420" t="b">
        <v>0</v>
      </c>
      <c r="K14" s="420" t="b">
        <v>0</v>
      </c>
      <c r="L14" s="420" t="b">
        <v>0</v>
      </c>
      <c r="N14" s="376" t="str">
        <f>IF($N$10="1","",IF(AND($O$10="1",I$22=0),"",IF(I14=TRUE,"1","0")))</f>
        <v>0</v>
      </c>
      <c r="O14" s="376" t="str">
        <f>IF($N$10="1","",IF(AND($O$10="1",J$22=0),"",IF(J14=TRUE,"1","0")))</f>
        <v>0</v>
      </c>
      <c r="P14" s="376" t="str">
        <f>IF($N$10="1","",IF(AND($O$10="1",K$22=0),"",IF(K14=TRUE,"1","0")))</f>
        <v>0</v>
      </c>
      <c r="Q14" s="376" t="str">
        <f>IF($N$10="1","",IF(AND($O$10="1",L$22=0),"",IF(L14=TRUE,"1","0")))</f>
        <v>0</v>
      </c>
    </row>
    <row r="15" spans="1:22" ht="20.100000000000001" customHeight="1">
      <c r="B15" s="598" t="s">
        <v>794</v>
      </c>
      <c r="C15" s="598"/>
      <c r="D15" s="598"/>
      <c r="E15" s="598"/>
      <c r="F15" s="598"/>
      <c r="G15" s="598"/>
      <c r="H15" s="598"/>
      <c r="I15" s="421" t="b">
        <v>0</v>
      </c>
      <c r="J15" s="421" t="b">
        <v>0</v>
      </c>
      <c r="K15" s="421" t="b">
        <v>0</v>
      </c>
      <c r="L15" s="421" t="b">
        <v>0</v>
      </c>
      <c r="N15" s="376" t="str">
        <f t="shared" ref="N15:Q21" si="0">IF($N$10="1","",IF(AND($O$10="1",I$22=0),"",IF(I15=TRUE,"1","0")))</f>
        <v>0</v>
      </c>
      <c r="O15" s="376" t="str">
        <f t="shared" si="0"/>
        <v>0</v>
      </c>
      <c r="P15" s="376" t="str">
        <f t="shared" si="0"/>
        <v>0</v>
      </c>
      <c r="Q15" s="376" t="str">
        <f t="shared" si="0"/>
        <v>0</v>
      </c>
    </row>
    <row r="16" spans="1:22" s="422" customFormat="1" ht="20.100000000000001" customHeight="1">
      <c r="B16" s="598" t="s">
        <v>795</v>
      </c>
      <c r="C16" s="598"/>
      <c r="D16" s="598"/>
      <c r="E16" s="598"/>
      <c r="F16" s="598"/>
      <c r="G16" s="598"/>
      <c r="H16" s="598"/>
      <c r="I16" s="421" t="b">
        <v>0</v>
      </c>
      <c r="J16" s="421" t="b">
        <v>0</v>
      </c>
      <c r="K16" s="421" t="b">
        <v>0</v>
      </c>
      <c r="L16" s="421" t="b">
        <v>0</v>
      </c>
      <c r="N16" s="376" t="str">
        <f t="shared" si="0"/>
        <v>0</v>
      </c>
      <c r="O16" s="376" t="str">
        <f t="shared" si="0"/>
        <v>0</v>
      </c>
      <c r="P16" s="376" t="str">
        <f t="shared" si="0"/>
        <v>0</v>
      </c>
      <c r="Q16" s="376" t="str">
        <f t="shared" si="0"/>
        <v>0</v>
      </c>
    </row>
    <row r="17" spans="1:20" s="422" customFormat="1" ht="20.100000000000001" customHeight="1">
      <c r="B17" s="598" t="s">
        <v>796</v>
      </c>
      <c r="C17" s="598"/>
      <c r="D17" s="598"/>
      <c r="E17" s="598"/>
      <c r="F17" s="598"/>
      <c r="G17" s="598"/>
      <c r="H17" s="598"/>
      <c r="I17" s="421" t="b">
        <v>0</v>
      </c>
      <c r="J17" s="421" t="b">
        <v>0</v>
      </c>
      <c r="K17" s="421" t="b">
        <v>0</v>
      </c>
      <c r="L17" s="421" t="b">
        <v>0</v>
      </c>
      <c r="N17" s="376" t="str">
        <f t="shared" si="0"/>
        <v>0</v>
      </c>
      <c r="O17" s="376" t="str">
        <f t="shared" si="0"/>
        <v>0</v>
      </c>
      <c r="P17" s="376" t="str">
        <f t="shared" si="0"/>
        <v>0</v>
      </c>
      <c r="Q17" s="376" t="str">
        <f t="shared" si="0"/>
        <v>0</v>
      </c>
    </row>
    <row r="18" spans="1:20" s="422" customFormat="1" ht="20.100000000000001" customHeight="1">
      <c r="B18" s="598" t="s">
        <v>797</v>
      </c>
      <c r="C18" s="598"/>
      <c r="D18" s="598"/>
      <c r="E18" s="598"/>
      <c r="F18" s="598"/>
      <c r="G18" s="598"/>
      <c r="H18" s="598"/>
      <c r="I18" s="421" t="b">
        <v>0</v>
      </c>
      <c r="J18" s="421" t="b">
        <v>0</v>
      </c>
      <c r="K18" s="421" t="b">
        <v>0</v>
      </c>
      <c r="L18" s="421" t="b">
        <v>0</v>
      </c>
      <c r="N18" s="376" t="str">
        <f t="shared" si="0"/>
        <v>0</v>
      </c>
      <c r="O18" s="376" t="str">
        <f t="shared" si="0"/>
        <v>0</v>
      </c>
      <c r="P18" s="376" t="str">
        <f t="shared" si="0"/>
        <v>0</v>
      </c>
      <c r="Q18" s="376" t="str">
        <f t="shared" si="0"/>
        <v>0</v>
      </c>
    </row>
    <row r="19" spans="1:20" s="422" customFormat="1" ht="20.100000000000001" customHeight="1">
      <c r="B19" s="598" t="s">
        <v>798</v>
      </c>
      <c r="C19" s="598"/>
      <c r="D19" s="598"/>
      <c r="E19" s="598"/>
      <c r="F19" s="598"/>
      <c r="G19" s="598"/>
      <c r="H19" s="598"/>
      <c r="I19" s="421" t="b">
        <v>0</v>
      </c>
      <c r="J19" s="421" t="b">
        <v>0</v>
      </c>
      <c r="K19" s="421" t="b">
        <v>0</v>
      </c>
      <c r="L19" s="421" t="b">
        <v>0</v>
      </c>
      <c r="N19" s="376" t="str">
        <f t="shared" si="0"/>
        <v>0</v>
      </c>
      <c r="O19" s="376" t="str">
        <f t="shared" si="0"/>
        <v>0</v>
      </c>
      <c r="P19" s="376" t="str">
        <f t="shared" si="0"/>
        <v>0</v>
      </c>
      <c r="Q19" s="376" t="str">
        <f t="shared" si="0"/>
        <v>0</v>
      </c>
    </row>
    <row r="20" spans="1:20" s="422" customFormat="1" ht="20.100000000000001" customHeight="1">
      <c r="B20" s="598" t="s">
        <v>799</v>
      </c>
      <c r="C20" s="598"/>
      <c r="D20" s="598"/>
      <c r="E20" s="598"/>
      <c r="F20" s="598"/>
      <c r="G20" s="598"/>
      <c r="H20" s="598"/>
      <c r="I20" s="421" t="b">
        <v>0</v>
      </c>
      <c r="J20" s="421" t="b">
        <v>0</v>
      </c>
      <c r="K20" s="421" t="b">
        <v>0</v>
      </c>
      <c r="L20" s="421" t="b">
        <v>0</v>
      </c>
      <c r="N20" s="376" t="str">
        <f t="shared" si="0"/>
        <v>0</v>
      </c>
      <c r="O20" s="376" t="str">
        <f t="shared" si="0"/>
        <v>0</v>
      </c>
      <c r="P20" s="376" t="str">
        <f t="shared" si="0"/>
        <v>0</v>
      </c>
      <c r="Q20" s="376" t="str">
        <f t="shared" si="0"/>
        <v>0</v>
      </c>
    </row>
    <row r="21" spans="1:20" s="422" customFormat="1" ht="20.100000000000001" customHeight="1">
      <c r="A21" s="423"/>
      <c r="B21" s="598" t="s">
        <v>800</v>
      </c>
      <c r="C21" s="598"/>
      <c r="D21" s="598"/>
      <c r="E21" s="598"/>
      <c r="F21" s="598"/>
      <c r="G21" s="598"/>
      <c r="H21" s="598"/>
      <c r="I21" s="421" t="b">
        <v>0</v>
      </c>
      <c r="J21" s="421" t="b">
        <v>0</v>
      </c>
      <c r="K21" s="421" t="b">
        <v>0</v>
      </c>
      <c r="L21" s="421" t="b">
        <v>0</v>
      </c>
      <c r="N21" s="376" t="str">
        <f t="shared" si="0"/>
        <v>0</v>
      </c>
      <c r="O21" s="376" t="str">
        <f t="shared" si="0"/>
        <v>0</v>
      </c>
      <c r="P21" s="376" t="str">
        <f t="shared" si="0"/>
        <v>0</v>
      </c>
      <c r="Q21" s="376" t="str">
        <f t="shared" si="0"/>
        <v>0</v>
      </c>
    </row>
    <row r="22" spans="1:20" ht="20.100000000000001" customHeight="1">
      <c r="A22" s="119"/>
      <c r="B22" s="240"/>
      <c r="C22" s="240"/>
      <c r="D22" s="240"/>
      <c r="E22" s="424"/>
      <c r="F22" s="424"/>
      <c r="G22" s="424"/>
      <c r="H22" s="424"/>
      <c r="I22" s="425">
        <f>questionario!H52+questionario!J52</f>
        <v>0</v>
      </c>
      <c r="J22" s="425">
        <f>questionario!H53+questionario!J53</f>
        <v>0</v>
      </c>
      <c r="K22" s="425">
        <f>questionario!H54+questionario!J54</f>
        <v>0</v>
      </c>
      <c r="L22" s="425">
        <f>questionario!H55+questionario!J55+questionario!H56+questionario!J56</f>
        <v>0</v>
      </c>
      <c r="M22" s="426">
        <f>SUM(I22:L22)</f>
        <v>0</v>
      </c>
      <c r="N22" s="424"/>
    </row>
    <row r="23" spans="1:20" ht="30" customHeight="1">
      <c r="A23" s="561" t="s">
        <v>1223</v>
      </c>
      <c r="B23" s="561"/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373"/>
      <c r="N23" s="84"/>
      <c r="O23" s="72"/>
    </row>
    <row r="24" spans="1:20" ht="20.100000000000001" customHeight="1">
      <c r="E24" s="116"/>
      <c r="F24" s="86"/>
    </row>
    <row r="25" spans="1:20" ht="18.75" customHeight="1">
      <c r="E25" s="116"/>
      <c r="F25" s="86" t="s">
        <v>801</v>
      </c>
    </row>
    <row r="26" spans="1:20" ht="20.100000000000001" customHeight="1">
      <c r="A26" s="735" t="str">
        <f>IF(F26&gt;0.15,_xlfn.CONCAT($R$26,S26,$T$26),"")</f>
        <v/>
      </c>
      <c r="B26" s="735"/>
      <c r="C26" s="735"/>
      <c r="D26" s="735"/>
      <c r="E26" s="427" t="s">
        <v>22</v>
      </c>
      <c r="F26" s="428"/>
      <c r="G26" s="429" t="str">
        <f>IF(F26&lt;0,"Inserire un valore maggiore o uguale a zero","")</f>
        <v/>
      </c>
      <c r="P26" s="430" t="str">
        <f>IF(I22&gt;0,F26,"")</f>
        <v/>
      </c>
      <c r="R26" s="116" t="s">
        <v>802</v>
      </c>
      <c r="S26" s="116">
        <f>F26*100</f>
        <v>0</v>
      </c>
      <c r="T26" s="112" t="s">
        <v>803</v>
      </c>
    </row>
    <row r="27" spans="1:20" ht="20.100000000000001" customHeight="1">
      <c r="A27" s="735" t="str">
        <f>IF(F27&gt;0.15,_xlfn.CONCAT($R$26,S27,$T$26),"")</f>
        <v/>
      </c>
      <c r="B27" s="735"/>
      <c r="C27" s="735"/>
      <c r="D27" s="735"/>
      <c r="E27" s="427" t="s">
        <v>23</v>
      </c>
      <c r="F27" s="428"/>
      <c r="G27" s="429" t="str">
        <f t="shared" ref="G27:G28" si="1">IF(F27&lt;0,"Inserire un valore maggiore o uguale a zero","")</f>
        <v/>
      </c>
      <c r="P27" s="430" t="str">
        <f>IF(J22&gt;0,F27,"")</f>
        <v/>
      </c>
      <c r="R27" s="116"/>
      <c r="S27" s="116">
        <f>F27*100</f>
        <v>0</v>
      </c>
    </row>
    <row r="28" spans="1:20" ht="20.100000000000001" customHeight="1">
      <c r="A28" s="735" t="str">
        <f>IF(F28&gt;0.15,_xlfn.CONCAT($R$26,S28,$T$26),"")</f>
        <v/>
      </c>
      <c r="B28" s="735"/>
      <c r="C28" s="735"/>
      <c r="D28" s="735"/>
      <c r="E28" s="427" t="s">
        <v>24</v>
      </c>
      <c r="F28" s="428"/>
      <c r="G28" s="429" t="str">
        <f t="shared" si="1"/>
        <v/>
      </c>
      <c r="P28" s="430" t="str">
        <f>IF(K22&gt;0,F28,"")</f>
        <v/>
      </c>
      <c r="R28" s="116"/>
      <c r="S28" s="116">
        <f>F28*100</f>
        <v>0</v>
      </c>
    </row>
    <row r="29" spans="1:20" ht="20.100000000000001" customHeight="1">
      <c r="A29" s="735" t="str">
        <f>IF(F29&gt;0.15,_xlfn.CONCAT($R$26,S29,$T$26),"")</f>
        <v/>
      </c>
      <c r="B29" s="735"/>
      <c r="C29" s="735"/>
      <c r="D29" s="735"/>
      <c r="E29" s="84" t="s">
        <v>804</v>
      </c>
      <c r="F29" s="428"/>
      <c r="G29" s="736" t="s">
        <v>805</v>
      </c>
      <c r="H29" s="737"/>
      <c r="I29" s="432" t="e">
        <f>SUM(I30:L30)/M30</f>
        <v>#VALUE!</v>
      </c>
      <c r="P29" s="430" t="str">
        <f>IF(L22&gt;0,F29,"")</f>
        <v/>
      </c>
      <c r="Q29" s="433"/>
      <c r="R29" s="116"/>
      <c r="S29" s="116">
        <f>F29*100</f>
        <v>0</v>
      </c>
    </row>
    <row r="30" spans="1:20" ht="20.100000000000001" customHeight="1">
      <c r="E30" s="427"/>
      <c r="F30" s="434"/>
      <c r="G30" s="431"/>
      <c r="H30" s="431"/>
      <c r="I30" s="435" t="str">
        <f>IF(I22=0,"",F26*I22)</f>
        <v/>
      </c>
      <c r="J30" s="435" t="str">
        <f>IF(J22=0,"",F27*J22)</f>
        <v/>
      </c>
      <c r="K30" s="435" t="str">
        <f>IF(K22=0,"",F28*K22)</f>
        <v/>
      </c>
      <c r="L30" s="435" t="str">
        <f>IF(L22=0,"",F29*L22)</f>
        <v/>
      </c>
      <c r="M30" s="435" t="str">
        <f>IF(M22=0,"",M22)</f>
        <v/>
      </c>
      <c r="N30" s="85"/>
    </row>
    <row r="31" spans="1:20" ht="20.100000000000001" customHeight="1">
      <c r="A31" s="337" t="s">
        <v>806</v>
      </c>
      <c r="B31" s="436"/>
      <c r="C31" s="436"/>
      <c r="D31" s="436"/>
      <c r="E31" s="437"/>
      <c r="F31" s="436"/>
      <c r="G31" s="436"/>
    </row>
    <row r="32" spans="1:20" ht="20.100000000000001" customHeight="1">
      <c r="E32" s="427"/>
      <c r="F32" s="86" t="s">
        <v>801</v>
      </c>
      <c r="G32" s="429"/>
    </row>
    <row r="33" spans="1:18" ht="20.100000000000001" customHeight="1">
      <c r="E33" s="87" t="s">
        <v>807</v>
      </c>
      <c r="F33" s="428"/>
      <c r="P33" s="438"/>
    </row>
    <row r="34" spans="1:18" ht="20.100000000000001" customHeight="1">
      <c r="A34" s="119"/>
      <c r="B34" s="240"/>
      <c r="C34" s="240"/>
      <c r="D34" s="240"/>
      <c r="E34" s="424"/>
      <c r="F34" s="424"/>
      <c r="G34" s="424"/>
      <c r="H34" s="424"/>
      <c r="I34" s="439"/>
      <c r="J34" s="439"/>
      <c r="K34" s="439"/>
      <c r="L34" s="439"/>
      <c r="M34" s="439"/>
    </row>
    <row r="35" spans="1:18" s="442" customFormat="1" ht="15">
      <c r="A35" s="738" t="s">
        <v>1224</v>
      </c>
      <c r="B35" s="738"/>
      <c r="C35" s="738"/>
      <c r="D35" s="738"/>
      <c r="E35" s="738"/>
      <c r="F35" s="738"/>
      <c r="G35" s="738"/>
      <c r="H35" s="738"/>
      <c r="I35" s="738"/>
      <c r="J35" s="738"/>
      <c r="K35" s="738"/>
      <c r="L35" s="441"/>
      <c r="M35" s="441"/>
      <c r="N35" s="441"/>
      <c r="O35" s="441"/>
      <c r="P35" s="441"/>
      <c r="Q35" s="441"/>
      <c r="R35" s="441"/>
    </row>
    <row r="36" spans="1:18" s="442" customFormat="1" ht="11.25" customHeight="1">
      <c r="A36" s="440"/>
      <c r="B36" s="440"/>
      <c r="C36" s="440"/>
      <c r="D36" s="440"/>
      <c r="E36" s="440"/>
      <c r="F36" s="440"/>
      <c r="G36" s="440"/>
      <c r="H36" s="440"/>
      <c r="I36" s="440"/>
      <c r="J36" s="440"/>
      <c r="K36" s="440"/>
      <c r="L36" s="441"/>
      <c r="M36" s="441"/>
      <c r="N36" s="441"/>
      <c r="O36" s="441"/>
      <c r="P36" s="441"/>
      <c r="Q36" s="441"/>
      <c r="R36" s="441"/>
    </row>
    <row r="37" spans="1:18" s="442" customFormat="1" ht="15.75" customHeight="1">
      <c r="A37" s="440"/>
      <c r="B37" s="112"/>
      <c r="C37" s="443"/>
      <c r="D37" s="443"/>
      <c r="E37" s="443"/>
      <c r="F37" s="443"/>
      <c r="G37" s="444" t="s">
        <v>808</v>
      </c>
      <c r="H37" s="445" t="b">
        <v>0</v>
      </c>
      <c r="I37" s="739" t="str">
        <f>IF(OR(H37+questionario!K269&gt;1,questionario!K269+'Focus - POLITICHE RETRIBUTIVE'!H38&gt;1),"Attenzione! In F2 hai indicato l'erogazione di premi variabili collettivi","")</f>
        <v/>
      </c>
      <c r="J37" s="739"/>
      <c r="K37" s="739"/>
      <c r="L37" s="739"/>
      <c r="M37" s="739"/>
      <c r="N37" s="446" t="str">
        <f>+IF(H37=TRUE,"1","0")</f>
        <v>0</v>
      </c>
      <c r="O37" s="441"/>
      <c r="P37" s="447">
        <f>N37*1</f>
        <v>0</v>
      </c>
      <c r="Q37" s="441"/>
      <c r="R37" s="441"/>
    </row>
    <row r="38" spans="1:18" s="442" customFormat="1" ht="15.75" customHeight="1">
      <c r="A38" s="440"/>
      <c r="B38" s="112"/>
      <c r="C38" s="443"/>
      <c r="D38" s="443"/>
      <c r="E38" s="443"/>
      <c r="F38" s="443"/>
      <c r="G38" s="444" t="s">
        <v>809</v>
      </c>
      <c r="H38" s="448" t="b">
        <v>0</v>
      </c>
      <c r="I38" s="739"/>
      <c r="J38" s="739"/>
      <c r="K38" s="739"/>
      <c r="L38" s="739"/>
      <c r="M38" s="739"/>
      <c r="N38" s="446" t="str">
        <f>+IF(H38=TRUE,"1","0")</f>
        <v>0</v>
      </c>
      <c r="O38" s="441"/>
      <c r="P38" s="447">
        <f>N38*1</f>
        <v>0</v>
      </c>
      <c r="Q38" s="441"/>
      <c r="R38" s="441"/>
    </row>
    <row r="39" spans="1:18" s="442" customFormat="1" ht="15.75" customHeight="1">
      <c r="A39" s="440"/>
      <c r="B39" s="112"/>
      <c r="C39" s="443"/>
      <c r="D39" s="443"/>
      <c r="E39" s="443"/>
      <c r="F39" s="443"/>
      <c r="G39" s="444" t="s">
        <v>810</v>
      </c>
      <c r="H39" s="448" t="b">
        <v>0</v>
      </c>
      <c r="I39" s="440"/>
      <c r="J39" s="440"/>
      <c r="K39" s="440"/>
      <c r="L39" s="441"/>
      <c r="M39" s="441"/>
      <c r="N39" s="446" t="str">
        <f>+IF(H39=TRUE,"1","0")</f>
        <v>0</v>
      </c>
      <c r="O39" s="441"/>
      <c r="P39" s="447">
        <f>N39*1</f>
        <v>0</v>
      </c>
      <c r="Q39" s="441"/>
      <c r="R39" s="441"/>
    </row>
    <row r="40" spans="1:18" s="442" customFormat="1" ht="15.75" customHeight="1">
      <c r="A40" s="440"/>
      <c r="B40" s="112"/>
      <c r="C40" s="443"/>
      <c r="D40" s="443"/>
      <c r="E40" s="443"/>
      <c r="F40" s="443"/>
      <c r="G40" s="444" t="s">
        <v>811</v>
      </c>
      <c r="H40" s="448" t="b">
        <v>0</v>
      </c>
      <c r="I40" s="440"/>
      <c r="J40" s="440"/>
      <c r="K40" s="440"/>
      <c r="L40" s="441"/>
      <c r="M40" s="441"/>
      <c r="N40" s="446" t="str">
        <f>+IF(H40=TRUE,"1","0")</f>
        <v>0</v>
      </c>
      <c r="O40" s="441"/>
      <c r="P40" s="447">
        <f>N40*1</f>
        <v>0</v>
      </c>
      <c r="Q40" s="441"/>
      <c r="R40" s="441"/>
    </row>
    <row r="41" spans="1:18" s="442" customFormat="1" ht="15.75" customHeight="1">
      <c r="A41" s="440"/>
      <c r="B41" s="449"/>
      <c r="C41" s="449"/>
      <c r="D41" s="449"/>
      <c r="E41" s="449"/>
      <c r="F41" s="449"/>
      <c r="G41" s="449"/>
      <c r="H41" s="450"/>
      <c r="I41" s="440"/>
      <c r="J41" s="440"/>
      <c r="K41" s="440"/>
      <c r="L41" s="441"/>
      <c r="M41" s="441"/>
      <c r="N41" s="446"/>
      <c r="O41" s="441"/>
      <c r="P41" s="441"/>
      <c r="Q41" s="441"/>
      <c r="R41" s="441"/>
    </row>
    <row r="42" spans="1:18" s="442" customFormat="1" ht="15.75" customHeight="1">
      <c r="A42" s="740" t="s">
        <v>1225</v>
      </c>
      <c r="B42" s="740"/>
      <c r="C42" s="740"/>
      <c r="D42" s="740"/>
      <c r="E42" s="740"/>
      <c r="F42" s="740"/>
      <c r="G42" s="740"/>
      <c r="H42" s="740"/>
      <c r="I42" s="740"/>
      <c r="J42" s="740"/>
      <c r="K42" s="740"/>
      <c r="L42" s="740"/>
      <c r="M42" s="441"/>
      <c r="N42" s="446"/>
      <c r="O42" s="441"/>
      <c r="P42" s="441"/>
      <c r="Q42" s="441"/>
      <c r="R42" s="441"/>
    </row>
    <row r="43" spans="1:18" s="442" customFormat="1" ht="15" customHeight="1">
      <c r="A43" s="452"/>
      <c r="B43" s="452"/>
      <c r="C43" s="452"/>
      <c r="D43" s="452"/>
      <c r="E43" s="452"/>
      <c r="F43" s="452"/>
      <c r="G43" s="452"/>
      <c r="H43" s="452"/>
      <c r="I43" s="452"/>
      <c r="J43" s="452"/>
      <c r="K43" s="452"/>
      <c r="L43" s="441"/>
      <c r="M43" s="441"/>
      <c r="N43" s="441"/>
      <c r="O43" s="441"/>
      <c r="P43" s="441"/>
      <c r="Q43" s="441"/>
      <c r="R43" s="441"/>
    </row>
    <row r="44" spans="1:18" s="442" customFormat="1" ht="15" customHeight="1">
      <c r="A44" s="440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1"/>
      <c r="M44" s="441"/>
      <c r="N44" s="441"/>
      <c r="O44" s="441"/>
      <c r="P44" s="441"/>
      <c r="Q44" s="441"/>
      <c r="R44" s="441"/>
    </row>
    <row r="45" spans="1:18" s="442" customFormat="1" ht="15.75" customHeight="1">
      <c r="A45" s="440"/>
      <c r="B45" s="741" t="s">
        <v>812</v>
      </c>
      <c r="C45" s="742"/>
      <c r="D45" s="742"/>
      <c r="E45" s="742"/>
      <c r="F45" s="742"/>
      <c r="G45" s="742"/>
      <c r="H45" s="453" t="b">
        <v>0</v>
      </c>
      <c r="I45" s="440"/>
      <c r="J45" s="440"/>
      <c r="K45" s="440"/>
      <c r="L45" s="441"/>
      <c r="M45" s="441"/>
      <c r="N45" s="454" t="str">
        <f>IF($N$37="1","",IF(H45=TRUE,"1","0"))</f>
        <v>0</v>
      </c>
      <c r="O45" s="441"/>
      <c r="P45" s="447">
        <f>IF(N45="","",N45*1)</f>
        <v>0</v>
      </c>
      <c r="Q45" s="441"/>
      <c r="R45" s="441"/>
    </row>
    <row r="46" spans="1:18" s="442" customFormat="1" ht="15.75" customHeight="1">
      <c r="A46" s="440"/>
      <c r="B46" s="733" t="s">
        <v>813</v>
      </c>
      <c r="C46" s="734"/>
      <c r="D46" s="734"/>
      <c r="E46" s="734"/>
      <c r="F46" s="734"/>
      <c r="G46" s="734"/>
      <c r="H46" s="455" t="b">
        <v>0</v>
      </c>
      <c r="I46" s="440"/>
      <c r="J46" s="440"/>
      <c r="K46" s="440"/>
      <c r="L46" s="441"/>
      <c r="M46" s="441"/>
      <c r="N46" s="454" t="str">
        <f t="shared" ref="N46:N63" si="2">IF($N$37="1","",IF(H46=TRUE,"1","0"))</f>
        <v>0</v>
      </c>
      <c r="O46" s="441"/>
      <c r="P46" s="447">
        <f t="shared" ref="P46:P63" si="3">IF(N46="","",N46*1)</f>
        <v>0</v>
      </c>
      <c r="Q46" s="441"/>
      <c r="R46" s="441"/>
    </row>
    <row r="47" spans="1:18" s="442" customFormat="1" ht="15.75" customHeight="1">
      <c r="A47" s="440"/>
      <c r="B47" s="733" t="s">
        <v>814</v>
      </c>
      <c r="C47" s="734"/>
      <c r="D47" s="734"/>
      <c r="E47" s="734"/>
      <c r="F47" s="734"/>
      <c r="G47" s="734"/>
      <c r="H47" s="455" t="b">
        <v>0</v>
      </c>
      <c r="I47" s="440"/>
      <c r="J47" s="440"/>
      <c r="K47" s="440"/>
      <c r="L47" s="441"/>
      <c r="M47" s="441"/>
      <c r="N47" s="454" t="str">
        <f t="shared" si="2"/>
        <v>0</v>
      </c>
      <c r="O47" s="441"/>
      <c r="P47" s="447">
        <f t="shared" si="3"/>
        <v>0</v>
      </c>
      <c r="Q47" s="441"/>
      <c r="R47" s="441"/>
    </row>
    <row r="48" spans="1:18" s="442" customFormat="1" ht="15.75" customHeight="1">
      <c r="A48" s="440"/>
      <c r="B48" s="733" t="s">
        <v>815</v>
      </c>
      <c r="C48" s="734"/>
      <c r="D48" s="734"/>
      <c r="E48" s="734"/>
      <c r="F48" s="734"/>
      <c r="G48" s="734"/>
      <c r="H48" s="455" t="b">
        <v>0</v>
      </c>
      <c r="I48" s="440"/>
      <c r="J48" s="440"/>
      <c r="K48" s="440"/>
      <c r="L48" s="441"/>
      <c r="M48" s="441"/>
      <c r="N48" s="454" t="str">
        <f t="shared" si="2"/>
        <v>0</v>
      </c>
      <c r="O48" s="441"/>
      <c r="P48" s="447">
        <f t="shared" si="3"/>
        <v>0</v>
      </c>
      <c r="Q48" s="441"/>
      <c r="R48" s="441"/>
    </row>
    <row r="49" spans="1:18" s="442" customFormat="1" ht="15.75" customHeight="1">
      <c r="A49" s="440"/>
      <c r="B49" s="733" t="s">
        <v>816</v>
      </c>
      <c r="C49" s="734"/>
      <c r="D49" s="734"/>
      <c r="E49" s="734"/>
      <c r="F49" s="734"/>
      <c r="G49" s="734"/>
      <c r="H49" s="455" t="b">
        <v>0</v>
      </c>
      <c r="I49" s="440"/>
      <c r="J49" s="440"/>
      <c r="K49" s="440"/>
      <c r="L49" s="441"/>
      <c r="M49" s="441"/>
      <c r="N49" s="454" t="str">
        <f t="shared" si="2"/>
        <v>0</v>
      </c>
      <c r="O49" s="441"/>
      <c r="P49" s="447">
        <f t="shared" si="3"/>
        <v>0</v>
      </c>
      <c r="Q49" s="441"/>
      <c r="R49" s="441"/>
    </row>
    <row r="50" spans="1:18" s="442" customFormat="1" ht="15.75" customHeight="1">
      <c r="A50" s="440"/>
      <c r="B50" s="733" t="s">
        <v>817</v>
      </c>
      <c r="C50" s="734"/>
      <c r="D50" s="734"/>
      <c r="E50" s="734"/>
      <c r="F50" s="734"/>
      <c r="G50" s="734"/>
      <c r="H50" s="455" t="b">
        <v>0</v>
      </c>
      <c r="I50" s="440"/>
      <c r="J50" s="440"/>
      <c r="K50" s="440"/>
      <c r="L50" s="441"/>
      <c r="M50" s="441"/>
      <c r="N50" s="454" t="str">
        <f t="shared" si="2"/>
        <v>0</v>
      </c>
      <c r="O50" s="441"/>
      <c r="P50" s="447">
        <f t="shared" si="3"/>
        <v>0</v>
      </c>
      <c r="Q50" s="441"/>
      <c r="R50" s="441"/>
    </row>
    <row r="51" spans="1:18" s="442" customFormat="1" ht="15.75" customHeight="1">
      <c r="A51" s="440"/>
      <c r="B51" s="733" t="s">
        <v>818</v>
      </c>
      <c r="C51" s="734"/>
      <c r="D51" s="734"/>
      <c r="E51" s="734"/>
      <c r="F51" s="734"/>
      <c r="G51" s="734"/>
      <c r="H51" s="455" t="b">
        <v>0</v>
      </c>
      <c r="I51" s="440"/>
      <c r="J51" s="440"/>
      <c r="K51" s="440"/>
      <c r="L51" s="441"/>
      <c r="M51" s="441"/>
      <c r="N51" s="454" t="str">
        <f t="shared" si="2"/>
        <v>0</v>
      </c>
      <c r="O51" s="441"/>
      <c r="P51" s="447">
        <f t="shared" si="3"/>
        <v>0</v>
      </c>
      <c r="Q51" s="441"/>
      <c r="R51" s="441"/>
    </row>
    <row r="52" spans="1:18" s="442" customFormat="1" ht="15.75" customHeight="1">
      <c r="A52" s="440"/>
      <c r="B52" s="733" t="s">
        <v>819</v>
      </c>
      <c r="C52" s="734"/>
      <c r="D52" s="734"/>
      <c r="E52" s="734"/>
      <c r="F52" s="734"/>
      <c r="G52" s="734"/>
      <c r="H52" s="455" t="b">
        <v>0</v>
      </c>
      <c r="I52" s="440"/>
      <c r="J52" s="440"/>
      <c r="K52" s="440"/>
      <c r="L52" s="441"/>
      <c r="M52" s="441"/>
      <c r="N52" s="454" t="str">
        <f t="shared" si="2"/>
        <v>0</v>
      </c>
      <c r="O52" s="441"/>
      <c r="P52" s="447">
        <f t="shared" si="3"/>
        <v>0</v>
      </c>
      <c r="Q52" s="441"/>
      <c r="R52" s="441"/>
    </row>
    <row r="53" spans="1:18" s="442" customFormat="1" ht="15.75" customHeight="1">
      <c r="A53" s="440"/>
      <c r="B53" s="733" t="s">
        <v>820</v>
      </c>
      <c r="C53" s="734"/>
      <c r="D53" s="734"/>
      <c r="E53" s="734"/>
      <c r="F53" s="734"/>
      <c r="G53" s="734"/>
      <c r="H53" s="455" t="b">
        <v>0</v>
      </c>
      <c r="I53" s="440"/>
      <c r="J53" s="440"/>
      <c r="K53" s="440"/>
      <c r="L53" s="441"/>
      <c r="M53" s="441"/>
      <c r="N53" s="454" t="str">
        <f t="shared" si="2"/>
        <v>0</v>
      </c>
      <c r="O53" s="441"/>
      <c r="P53" s="447">
        <f t="shared" si="3"/>
        <v>0</v>
      </c>
      <c r="Q53" s="441"/>
      <c r="R53" s="441"/>
    </row>
    <row r="54" spans="1:18" s="442" customFormat="1" ht="15.75" customHeight="1">
      <c r="A54" s="440"/>
      <c r="B54" s="733" t="s">
        <v>821</v>
      </c>
      <c r="C54" s="734"/>
      <c r="D54" s="734"/>
      <c r="E54" s="734"/>
      <c r="F54" s="734"/>
      <c r="G54" s="734"/>
      <c r="H54" s="455" t="b">
        <v>0</v>
      </c>
      <c r="I54" s="440"/>
      <c r="J54" s="440"/>
      <c r="K54" s="440"/>
      <c r="L54" s="441"/>
      <c r="M54" s="441"/>
      <c r="N54" s="454" t="str">
        <f t="shared" si="2"/>
        <v>0</v>
      </c>
      <c r="O54" s="441"/>
      <c r="P54" s="447">
        <f t="shared" si="3"/>
        <v>0</v>
      </c>
      <c r="Q54" s="441"/>
      <c r="R54" s="441"/>
    </row>
    <row r="55" spans="1:18" s="442" customFormat="1" ht="15.75" customHeight="1">
      <c r="A55" s="440"/>
      <c r="B55" s="733" t="s">
        <v>822</v>
      </c>
      <c r="C55" s="734"/>
      <c r="D55" s="734"/>
      <c r="E55" s="734"/>
      <c r="F55" s="734"/>
      <c r="G55" s="734"/>
      <c r="H55" s="455" t="b">
        <v>0</v>
      </c>
      <c r="I55" s="440"/>
      <c r="J55" s="440"/>
      <c r="K55" s="440"/>
      <c r="L55" s="441"/>
      <c r="M55" s="441"/>
      <c r="N55" s="454" t="str">
        <f t="shared" si="2"/>
        <v>0</v>
      </c>
      <c r="O55" s="441"/>
      <c r="P55" s="447">
        <f t="shared" si="3"/>
        <v>0</v>
      </c>
      <c r="Q55" s="441"/>
      <c r="R55" s="441"/>
    </row>
    <row r="56" spans="1:18" s="442" customFormat="1" ht="15.75" customHeight="1">
      <c r="A56" s="440"/>
      <c r="B56" s="733" t="s">
        <v>823</v>
      </c>
      <c r="C56" s="734"/>
      <c r="D56" s="734"/>
      <c r="E56" s="734"/>
      <c r="F56" s="734"/>
      <c r="G56" s="734"/>
      <c r="H56" s="455" t="b">
        <v>0</v>
      </c>
      <c r="I56" s="440"/>
      <c r="J56" s="440"/>
      <c r="K56" s="440"/>
      <c r="L56" s="441"/>
      <c r="M56" s="441"/>
      <c r="N56" s="454" t="str">
        <f t="shared" si="2"/>
        <v>0</v>
      </c>
      <c r="O56" s="441"/>
      <c r="P56" s="447">
        <f t="shared" si="3"/>
        <v>0</v>
      </c>
      <c r="Q56" s="441"/>
      <c r="R56" s="441"/>
    </row>
    <row r="57" spans="1:18" s="442" customFormat="1" ht="15.75" customHeight="1">
      <c r="A57" s="440"/>
      <c r="B57" s="733" t="s">
        <v>824</v>
      </c>
      <c r="C57" s="734"/>
      <c r="D57" s="734"/>
      <c r="E57" s="734"/>
      <c r="F57" s="734"/>
      <c r="G57" s="734"/>
      <c r="H57" s="455" t="b">
        <v>0</v>
      </c>
      <c r="I57" s="440"/>
      <c r="J57" s="440"/>
      <c r="K57" s="440"/>
      <c r="L57" s="441"/>
      <c r="M57" s="441"/>
      <c r="N57" s="454" t="str">
        <f t="shared" si="2"/>
        <v>0</v>
      </c>
      <c r="O57" s="441"/>
      <c r="P57" s="447">
        <f t="shared" si="3"/>
        <v>0</v>
      </c>
      <c r="Q57" s="441"/>
      <c r="R57" s="441"/>
    </row>
    <row r="58" spans="1:18" s="442" customFormat="1" ht="15.75" customHeight="1">
      <c r="A58" s="440"/>
      <c r="B58" s="733" t="s">
        <v>825</v>
      </c>
      <c r="C58" s="734"/>
      <c r="D58" s="734"/>
      <c r="E58" s="734"/>
      <c r="F58" s="734"/>
      <c r="G58" s="734"/>
      <c r="H58" s="455" t="b">
        <v>0</v>
      </c>
      <c r="I58" s="440"/>
      <c r="J58" s="440"/>
      <c r="K58" s="440"/>
      <c r="L58" s="441"/>
      <c r="M58" s="441"/>
      <c r="N58" s="454" t="str">
        <f t="shared" si="2"/>
        <v>0</v>
      </c>
      <c r="O58" s="441"/>
      <c r="P58" s="447">
        <f t="shared" si="3"/>
        <v>0</v>
      </c>
      <c r="Q58" s="441"/>
      <c r="R58" s="441"/>
    </row>
    <row r="59" spans="1:18" s="442" customFormat="1" ht="15.75" customHeight="1">
      <c r="A59" s="440"/>
      <c r="B59" s="733" t="s">
        <v>826</v>
      </c>
      <c r="C59" s="734"/>
      <c r="D59" s="734"/>
      <c r="E59" s="734"/>
      <c r="F59" s="734"/>
      <c r="G59" s="734"/>
      <c r="H59" s="455" t="b">
        <v>0</v>
      </c>
      <c r="I59" s="440"/>
      <c r="J59" s="440"/>
      <c r="K59" s="440"/>
      <c r="L59" s="441"/>
      <c r="M59" s="441"/>
      <c r="N59" s="454" t="str">
        <f t="shared" si="2"/>
        <v>0</v>
      </c>
      <c r="O59" s="441"/>
      <c r="P59" s="447">
        <f t="shared" si="3"/>
        <v>0</v>
      </c>
      <c r="Q59" s="441"/>
      <c r="R59" s="441"/>
    </row>
    <row r="60" spans="1:18" s="442" customFormat="1" ht="15.75" customHeight="1">
      <c r="A60" s="440"/>
      <c r="B60" s="733" t="s">
        <v>827</v>
      </c>
      <c r="C60" s="734"/>
      <c r="D60" s="734"/>
      <c r="E60" s="734"/>
      <c r="F60" s="734"/>
      <c r="G60" s="734"/>
      <c r="H60" s="455" t="b">
        <v>0</v>
      </c>
      <c r="I60" s="440"/>
      <c r="J60" s="440"/>
      <c r="K60" s="440"/>
      <c r="L60" s="441"/>
      <c r="M60" s="441"/>
      <c r="N60" s="454" t="str">
        <f t="shared" si="2"/>
        <v>0</v>
      </c>
      <c r="O60" s="441"/>
      <c r="P60" s="447">
        <f t="shared" si="3"/>
        <v>0</v>
      </c>
      <c r="Q60" s="441"/>
      <c r="R60" s="441"/>
    </row>
    <row r="61" spans="1:18" s="442" customFormat="1" ht="15.75" customHeight="1">
      <c r="A61" s="440"/>
      <c r="B61" s="733" t="s">
        <v>828</v>
      </c>
      <c r="C61" s="734"/>
      <c r="D61" s="734"/>
      <c r="E61" s="734"/>
      <c r="F61" s="734"/>
      <c r="G61" s="734"/>
      <c r="H61" s="455" t="b">
        <v>0</v>
      </c>
      <c r="I61" s="440"/>
      <c r="J61" s="440"/>
      <c r="K61" s="440"/>
      <c r="L61" s="441"/>
      <c r="M61" s="441"/>
      <c r="N61" s="454" t="str">
        <f t="shared" si="2"/>
        <v>0</v>
      </c>
      <c r="O61" s="441"/>
      <c r="P61" s="447">
        <f t="shared" si="3"/>
        <v>0</v>
      </c>
      <c r="Q61" s="441"/>
      <c r="R61" s="441"/>
    </row>
    <row r="62" spans="1:18" s="442" customFormat="1" ht="15.75" customHeight="1">
      <c r="A62" s="440"/>
      <c r="B62" s="733" t="s">
        <v>829</v>
      </c>
      <c r="C62" s="734"/>
      <c r="D62" s="734"/>
      <c r="E62" s="734"/>
      <c r="F62" s="734"/>
      <c r="G62" s="734"/>
      <c r="H62" s="455" t="b">
        <v>0</v>
      </c>
      <c r="I62" s="440"/>
      <c r="J62" s="440"/>
      <c r="K62" s="440"/>
      <c r="L62" s="441"/>
      <c r="M62" s="441"/>
      <c r="N62" s="454" t="str">
        <f t="shared" si="2"/>
        <v>0</v>
      </c>
      <c r="O62" s="441"/>
      <c r="P62" s="447">
        <f t="shared" si="3"/>
        <v>0</v>
      </c>
      <c r="Q62" s="441"/>
      <c r="R62" s="441"/>
    </row>
    <row r="63" spans="1:18" s="442" customFormat="1" ht="15.75" customHeight="1">
      <c r="A63" s="440"/>
      <c r="B63" s="733" t="s">
        <v>830</v>
      </c>
      <c r="C63" s="734"/>
      <c r="D63" s="734"/>
      <c r="E63" s="734"/>
      <c r="F63" s="734"/>
      <c r="G63" s="734"/>
      <c r="H63" s="455" t="b">
        <v>0</v>
      </c>
      <c r="I63" s="440"/>
      <c r="J63" s="440"/>
      <c r="K63" s="440"/>
      <c r="L63" s="441"/>
      <c r="M63" s="441"/>
      <c r="N63" s="454" t="str">
        <f t="shared" si="2"/>
        <v>0</v>
      </c>
      <c r="O63" s="441"/>
      <c r="P63" s="447">
        <f t="shared" si="3"/>
        <v>0</v>
      </c>
      <c r="Q63" s="441"/>
      <c r="R63" s="441"/>
    </row>
    <row r="64" spans="1:18" s="442" customFormat="1" ht="15.75" customHeight="1">
      <c r="A64" s="440"/>
      <c r="B64" s="729" t="s">
        <v>388</v>
      </c>
      <c r="C64" s="730"/>
      <c r="D64" s="730"/>
      <c r="E64" s="730"/>
      <c r="F64" s="730"/>
      <c r="G64" s="730"/>
      <c r="H64" s="456" t="s">
        <v>831</v>
      </c>
      <c r="I64" s="451"/>
      <c r="J64" s="451"/>
      <c r="K64" s="451"/>
      <c r="L64" s="441"/>
      <c r="M64" s="441"/>
      <c r="N64" s="441"/>
      <c r="O64" s="441"/>
      <c r="P64" s="441"/>
      <c r="Q64" s="441"/>
      <c r="R64" s="441"/>
    </row>
    <row r="65" spans="1:18" s="442" customFormat="1" ht="12" customHeight="1">
      <c r="H65" s="457"/>
      <c r="L65" s="441"/>
      <c r="M65" s="441"/>
      <c r="N65" s="441"/>
      <c r="O65" s="441"/>
      <c r="P65" s="441"/>
      <c r="Q65" s="441"/>
      <c r="R65" s="441"/>
    </row>
    <row r="66" spans="1:18" ht="20.100000000000001" customHeight="1"/>
    <row r="67" spans="1:18" ht="30" customHeight="1">
      <c r="A67" s="561" t="s">
        <v>1226</v>
      </c>
      <c r="B67" s="561"/>
      <c r="C67" s="561"/>
      <c r="D67" s="561"/>
      <c r="E67" s="561"/>
      <c r="F67" s="561"/>
      <c r="G67" s="561"/>
      <c r="H67" s="561"/>
      <c r="I67" s="561"/>
      <c r="J67" s="561"/>
      <c r="K67" s="561"/>
      <c r="L67" s="373"/>
      <c r="M67" s="373"/>
      <c r="N67" s="84"/>
      <c r="O67" s="72"/>
    </row>
    <row r="68" spans="1:18" ht="18" customHeight="1">
      <c r="A68" s="116"/>
      <c r="B68" s="116"/>
      <c r="C68" s="116"/>
      <c r="D68" s="116"/>
      <c r="I68" s="116"/>
      <c r="J68" s="116"/>
      <c r="K68" s="116"/>
    </row>
    <row r="69" spans="1:18" ht="19.5" customHeight="1">
      <c r="A69" s="116"/>
      <c r="B69" s="116"/>
      <c r="C69" s="116"/>
      <c r="D69" s="116"/>
      <c r="E69" s="731" t="s">
        <v>832</v>
      </c>
      <c r="F69" s="731"/>
      <c r="G69" s="731"/>
      <c r="H69" s="731"/>
      <c r="I69" s="116"/>
      <c r="J69" s="116"/>
      <c r="K69" s="116"/>
    </row>
    <row r="70" spans="1:18" s="462" customFormat="1" ht="27" customHeight="1">
      <c r="A70" s="458"/>
      <c r="B70" s="459" t="str">
        <f>IF(AND(F70&gt;0,F70&lt;3000),"Indicare il valore in euro su base annua","")</f>
        <v/>
      </c>
      <c r="C70" s="458"/>
      <c r="D70" s="458"/>
      <c r="E70" s="732" t="s">
        <v>833</v>
      </c>
      <c r="F70" s="460"/>
      <c r="G70" s="94" t="s">
        <v>834</v>
      </c>
      <c r="H70" s="461"/>
      <c r="I70" s="458"/>
      <c r="J70" s="458"/>
      <c r="K70" s="458"/>
      <c r="O70" s="458"/>
      <c r="P70" s="463"/>
    </row>
    <row r="71" spans="1:18" s="462" customFormat="1" ht="27" customHeight="1">
      <c r="A71" s="458"/>
      <c r="B71" s="459" t="str">
        <f t="shared" ref="B71:B74" si="4">IF(AND(F71&gt;0,F71&lt;3000),"Indicare il valore in euro su base annua","")</f>
        <v/>
      </c>
      <c r="C71" s="458"/>
      <c r="D71" s="458"/>
      <c r="E71" s="732"/>
      <c r="F71" s="460"/>
      <c r="G71" s="94" t="s">
        <v>835</v>
      </c>
      <c r="H71" s="461"/>
      <c r="I71" s="458"/>
      <c r="J71" s="458"/>
      <c r="K71" s="458"/>
      <c r="O71" s="458"/>
      <c r="P71" s="463"/>
    </row>
    <row r="72" spans="1:18" s="462" customFormat="1" ht="27" customHeight="1">
      <c r="A72" s="458"/>
      <c r="B72" s="459" t="str">
        <f t="shared" si="4"/>
        <v/>
      </c>
      <c r="C72" s="458"/>
      <c r="D72" s="458"/>
      <c r="E72" s="732"/>
      <c r="F72" s="460"/>
      <c r="G72" s="94" t="s">
        <v>836</v>
      </c>
      <c r="H72" s="461"/>
      <c r="I72" s="458"/>
      <c r="J72" s="458"/>
      <c r="K72" s="458"/>
      <c r="O72" s="458"/>
      <c r="P72" s="463"/>
    </row>
    <row r="73" spans="1:18" s="116" customFormat="1" ht="19.5" customHeight="1">
      <c r="B73" s="464"/>
      <c r="L73" s="112"/>
      <c r="M73" s="112"/>
      <c r="N73" s="112"/>
      <c r="Q73" s="112"/>
      <c r="R73" s="112"/>
    </row>
    <row r="74" spans="1:18" ht="20.100000000000001" customHeight="1">
      <c r="A74" s="116"/>
      <c r="B74" s="459" t="str">
        <f t="shared" si="4"/>
        <v/>
      </c>
      <c r="C74" s="116"/>
      <c r="D74" s="116"/>
      <c r="E74" s="465" t="s">
        <v>837</v>
      </c>
      <c r="F74" s="460"/>
      <c r="G74" s="116"/>
      <c r="H74" s="116"/>
      <c r="I74" s="116"/>
      <c r="J74" s="116"/>
      <c r="K74" s="116"/>
      <c r="P74" s="466"/>
    </row>
    <row r="75" spans="1:18" s="116" customFormat="1" ht="19.5" customHeight="1">
      <c r="L75" s="112"/>
      <c r="M75" s="112"/>
      <c r="N75" s="112"/>
      <c r="Q75" s="112"/>
      <c r="R75" s="112"/>
    </row>
    <row r="76" spans="1:18" s="116" customFormat="1" ht="30" customHeight="1">
      <c r="A76" s="561" t="s">
        <v>1227</v>
      </c>
      <c r="B76" s="561"/>
      <c r="C76" s="561"/>
      <c r="D76" s="561"/>
      <c r="E76" s="561"/>
      <c r="F76" s="561"/>
      <c r="G76" s="561"/>
      <c r="H76" s="561"/>
      <c r="I76" s="561"/>
      <c r="J76" s="561"/>
      <c r="K76" s="561"/>
      <c r="L76" s="373"/>
      <c r="M76" s="373"/>
      <c r="N76" s="84"/>
      <c r="O76" s="72"/>
      <c r="Q76" s="112"/>
      <c r="R76" s="112"/>
    </row>
    <row r="77" spans="1:18" s="116" customFormat="1" ht="20.100000000000001" customHeight="1">
      <c r="F77" s="423" t="s">
        <v>838</v>
      </c>
      <c r="L77" s="112"/>
      <c r="M77" s="112"/>
      <c r="N77" s="112"/>
      <c r="Q77" s="112"/>
      <c r="R77" s="112"/>
    </row>
    <row r="78" spans="1:18" s="116" customFormat="1" ht="20.100000000000001" customHeight="1">
      <c r="E78" s="465"/>
      <c r="F78" s="428"/>
      <c r="L78" s="112"/>
      <c r="M78" s="112"/>
      <c r="N78" s="112"/>
      <c r="P78" s="467"/>
      <c r="Q78" s="112"/>
      <c r="R78" s="112"/>
    </row>
    <row r="79" spans="1:18" s="116" customFormat="1" ht="20.100000000000001" customHeight="1">
      <c r="L79" s="112"/>
      <c r="M79" s="112"/>
      <c r="N79" s="112"/>
      <c r="Q79" s="112"/>
      <c r="R79" s="112"/>
    </row>
    <row r="80" spans="1:18" s="116" customFormat="1" ht="20.100000000000001" customHeight="1">
      <c r="A80" s="561" t="s">
        <v>1228</v>
      </c>
      <c r="B80" s="561"/>
      <c r="C80" s="561"/>
      <c r="D80" s="561"/>
      <c r="E80" s="561"/>
      <c r="F80" s="561"/>
      <c r="G80" s="561"/>
      <c r="H80" s="561"/>
      <c r="I80" s="561"/>
      <c r="J80" s="561"/>
      <c r="K80" s="561"/>
      <c r="L80" s="112"/>
      <c r="M80" s="112"/>
      <c r="N80" s="112"/>
      <c r="Q80" s="112"/>
      <c r="R80" s="112"/>
    </row>
    <row r="81" spans="1:18" ht="15">
      <c r="A81" s="727"/>
      <c r="B81" s="727"/>
      <c r="C81" s="727"/>
      <c r="D81" s="727"/>
      <c r="E81" s="727"/>
      <c r="F81" s="727"/>
      <c r="G81" s="727"/>
      <c r="H81" s="192" t="s">
        <v>8</v>
      </c>
      <c r="I81" s="415" t="b">
        <v>0</v>
      </c>
      <c r="J81" s="192" t="s">
        <v>9</v>
      </c>
      <c r="K81" s="415" t="b">
        <v>0</v>
      </c>
      <c r="L81" s="416"/>
      <c r="M81" s="416"/>
      <c r="N81" s="416"/>
      <c r="O81" s="411"/>
    </row>
    <row r="82" spans="1:18" ht="12.75" customHeight="1">
      <c r="A82" s="414"/>
      <c r="B82" s="414"/>
      <c r="C82" s="414"/>
      <c r="D82" s="414"/>
      <c r="E82" s="86"/>
      <c r="F82" s="414"/>
      <c r="G82" s="414"/>
      <c r="H82" s="192"/>
      <c r="I82" s="415" t="b">
        <v>0</v>
      </c>
      <c r="J82" s="468"/>
      <c r="K82" s="415" t="b">
        <v>0</v>
      </c>
      <c r="L82" s="37" t="str">
        <f>IF(I82+K82&gt;1,"scegliere una sola opzione","")</f>
        <v/>
      </c>
      <c r="N82" s="376" t="str">
        <f>IF($I$82=TRUE,"1","0")</f>
        <v>0</v>
      </c>
      <c r="O82" s="376" t="str">
        <f>IF($K$82=TRUE,"1","0")</f>
        <v>0</v>
      </c>
      <c r="P82" s="447">
        <f>N82*1</f>
        <v>0</v>
      </c>
      <c r="Q82" s="417">
        <f>O82*1</f>
        <v>0</v>
      </c>
    </row>
    <row r="83" spans="1:18" s="469" customFormat="1" ht="20.100000000000001" customHeight="1">
      <c r="D83" s="74"/>
      <c r="E83" s="470"/>
      <c r="H83" s="76"/>
      <c r="I83" s="471"/>
      <c r="L83" s="472"/>
      <c r="M83" s="472"/>
      <c r="N83" s="473"/>
      <c r="P83" s="474"/>
      <c r="Q83" s="472"/>
      <c r="R83" s="472"/>
    </row>
    <row r="84" spans="1:18" s="116" customFormat="1" ht="20.100000000000001" customHeight="1">
      <c r="F84" s="475" t="s">
        <v>839</v>
      </c>
      <c r="L84" s="112"/>
      <c r="M84" s="112"/>
      <c r="N84" s="112"/>
      <c r="Q84" s="112"/>
      <c r="R84" s="112"/>
    </row>
    <row r="85" spans="1:18" s="116" customFormat="1" ht="20.100000000000001" customHeight="1">
      <c r="F85" s="460"/>
      <c r="L85" s="112"/>
      <c r="M85" s="112"/>
      <c r="P85" s="476"/>
      <c r="Q85" s="112"/>
      <c r="R85" s="112"/>
    </row>
    <row r="86" spans="1:18" s="116" customFormat="1" ht="20.100000000000001" customHeight="1">
      <c r="L86" s="112"/>
      <c r="M86" s="112"/>
      <c r="N86" s="112"/>
      <c r="Q86" s="112"/>
      <c r="R86" s="112"/>
    </row>
    <row r="87" spans="1:18" s="116" customFormat="1" ht="60.6" customHeight="1">
      <c r="A87" s="728" t="s">
        <v>469</v>
      </c>
      <c r="B87" s="728"/>
      <c r="C87" s="728"/>
      <c r="D87" s="728"/>
      <c r="E87" s="728"/>
      <c r="F87" s="728"/>
      <c r="G87" s="728"/>
      <c r="H87" s="728"/>
      <c r="I87" s="728"/>
      <c r="J87" s="728"/>
      <c r="K87" s="728"/>
      <c r="L87" s="112"/>
      <c r="M87" s="112"/>
      <c r="N87" s="112"/>
      <c r="Q87" s="112"/>
      <c r="R87" s="112"/>
    </row>
    <row r="88" spans="1:18" s="116" customFormat="1" ht="20.100000000000001" hidden="1" customHeight="1">
      <c r="L88" s="112"/>
      <c r="M88" s="112"/>
      <c r="N88" s="112"/>
      <c r="Q88" s="112"/>
      <c r="R88" s="112"/>
    </row>
    <row r="89" spans="1:18" s="116" customFormat="1" ht="20.100000000000001" hidden="1" customHeight="1">
      <c r="L89" s="112"/>
      <c r="M89" s="112"/>
      <c r="N89" s="112"/>
      <c r="Q89" s="112"/>
      <c r="R89" s="112"/>
    </row>
    <row r="90" spans="1:18" s="116" customFormat="1" ht="20.100000000000001" hidden="1" customHeight="1">
      <c r="L90" s="112"/>
      <c r="M90" s="112"/>
      <c r="N90" s="112"/>
      <c r="Q90" s="112"/>
      <c r="R90" s="112"/>
    </row>
    <row r="91" spans="1:18" s="116" customFormat="1" ht="20.100000000000001" hidden="1" customHeight="1">
      <c r="L91" s="112"/>
      <c r="M91" s="112"/>
      <c r="N91" s="112"/>
      <c r="Q91" s="112"/>
      <c r="R91" s="112"/>
    </row>
    <row r="92" spans="1:18" ht="20.100000000000001" hidden="1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</row>
    <row r="93" spans="1:18" ht="20.100000000000001" hidden="1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</row>
    <row r="94" spans="1:18" ht="20.100000000000001" hidden="1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</row>
    <row r="95" spans="1:18" ht="20.100000000000001" hidden="1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</row>
    <row r="96" spans="1:18" ht="20.100000000000001" hidden="1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</row>
    <row r="97" spans="1:11" ht="20.100000000000001" hidden="1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</row>
    <row r="98" spans="1:11" ht="20.100000000000001" hidden="1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</row>
    <row r="99" spans="1:11" ht="20.100000000000001" hidden="1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</row>
    <row r="100" spans="1:11" ht="20.100000000000001" hidden="1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</row>
    <row r="101" spans="1:11" ht="20.100000000000001" hidden="1" customHeight="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</row>
    <row r="102" spans="1:11" ht="20.100000000000001" hidden="1" customHeigh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</row>
    <row r="103" spans="1:11" ht="20.100000000000001" hidden="1" customHeigh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</row>
    <row r="104" spans="1:11" ht="20.100000000000001" hidden="1" customHeigh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</row>
    <row r="105" spans="1:11" ht="20.100000000000001" hidden="1" customHeigh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</row>
    <row r="106" spans="1:11" ht="20.100000000000001" hidden="1" customHeigh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</row>
    <row r="107" spans="1:11" ht="20.100000000000001" hidden="1" customHeigh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</row>
    <row r="108" spans="1:11" ht="20.100000000000001" hidden="1" customHeigh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</row>
    <row r="109" spans="1:11" ht="20.100000000000001" hidden="1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</row>
    <row r="110" spans="1:11" ht="20.100000000000001" hidden="1" customHeigh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</row>
    <row r="111" spans="1:11" ht="20.100000000000001" hidden="1" customHeigh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</row>
    <row r="112" spans="1:11" ht="20.100000000000001" hidden="1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</row>
    <row r="113" spans="1:11" ht="20.100000000000001" hidden="1" customHeigh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</row>
    <row r="114" spans="1:11" ht="20.100000000000001" hidden="1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</row>
    <row r="115" spans="1:11" ht="20.100000000000001" hidden="1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</row>
    <row r="116" spans="1:11" ht="20.100000000000001" hidden="1" customHeigh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</row>
    <row r="117" spans="1:11" ht="20.100000000000001" hidden="1" customHeigh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</row>
    <row r="118" spans="1:11" ht="20.100000000000001" hidden="1" customHeigh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</row>
    <row r="119" spans="1:11" ht="20.100000000000001" hidden="1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</row>
    <row r="120" spans="1:11" ht="20.100000000000001" hidden="1" customHeigh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</row>
    <row r="121" spans="1:11" ht="20.100000000000001" hidden="1" customHeigh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</row>
    <row r="122" spans="1:11" ht="20.100000000000001" hidden="1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</row>
    <row r="123" spans="1:11" ht="20.100000000000001" hidden="1" customHeigh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</row>
    <row r="124" spans="1:11" ht="20.100000000000001" hidden="1" customHeigh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</row>
    <row r="125" spans="1:11" ht="20.100000000000001" hidden="1" customHeigh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</row>
    <row r="126" spans="1:11" ht="20.100000000000001" hidden="1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</row>
    <row r="127" spans="1:11" ht="20.100000000000001" hidden="1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</row>
    <row r="128" spans="1:11" ht="20.100000000000001" hidden="1" customHeigh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</row>
    <row r="129" spans="1:11" ht="20.100000000000001" hidden="1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</row>
    <row r="130" spans="1:11" ht="20.100000000000001" hidden="1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</row>
    <row r="131" spans="1:11" ht="20.100000000000001" hidden="1" customHeigh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</row>
    <row r="132" spans="1:11" ht="20.100000000000001" hidden="1" customHeigh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</row>
    <row r="133" spans="1:11" ht="20.100000000000001" hidden="1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</row>
    <row r="134" spans="1:11" ht="20.100000000000001" hidden="1" customHeigh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</row>
    <row r="135" spans="1:11" ht="20.100000000000001" hidden="1" customHeigh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</row>
    <row r="136" spans="1:11" ht="20.100000000000001" hidden="1" customHeigh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</row>
    <row r="137" spans="1:11" ht="20.100000000000001" hidden="1" customHeigh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</row>
    <row r="138" spans="1:11" ht="20.100000000000001" hidden="1" customHeigh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</row>
    <row r="139" spans="1:11" ht="20.100000000000001" hidden="1" customHeigh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</row>
    <row r="140" spans="1:11" ht="20.100000000000001" hidden="1" customHeigh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</row>
    <row r="141" spans="1:11" ht="20.100000000000001" hidden="1" customHeigh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</row>
    <row r="142" spans="1:11" ht="20.100000000000001" hidden="1" customHeigh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</row>
    <row r="143" spans="1:11" ht="20.100000000000001" hidden="1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</row>
    <row r="144" spans="1:11" ht="20.100000000000001" hidden="1" customHeigh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</row>
    <row r="145" spans="1:11" ht="20.100000000000001" hidden="1" customHeigh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</row>
    <row r="146" spans="1:11" ht="20.100000000000001" hidden="1" customHeigh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</row>
    <row r="147" spans="1:11" ht="20.100000000000001" hidden="1" customHeigh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</row>
    <row r="148" spans="1:11" ht="20.100000000000001" hidden="1" customHeigh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</row>
    <row r="149" spans="1:11" ht="20.100000000000001" hidden="1" customHeigh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</row>
    <row r="150" spans="1:11" ht="20.100000000000001" hidden="1" customHeigh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</row>
    <row r="151" spans="1:11" ht="20.100000000000001" hidden="1" customHeigh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</row>
    <row r="152" spans="1:11" ht="20.100000000000001" hidden="1" customHeight="1"/>
    <row r="153" spans="1:11" ht="20.100000000000001" hidden="1" customHeight="1"/>
    <row r="154" spans="1:11" ht="20.100000000000001" hidden="1" customHeight="1"/>
    <row r="155" spans="1:11" ht="20.100000000000001" hidden="1" customHeight="1"/>
    <row r="156" spans="1:11" ht="20.100000000000001" hidden="1" customHeight="1"/>
    <row r="157" spans="1:11" ht="20.100000000000001" hidden="1" customHeight="1"/>
    <row r="158" spans="1:11" ht="20.100000000000001" hidden="1" customHeight="1"/>
    <row r="159" spans="1:11" ht="20.100000000000001" hidden="1" customHeight="1"/>
    <row r="160" spans="1:11" ht="20.100000000000001" hidden="1" customHeight="1"/>
    <row r="161" ht="20.100000000000001" hidden="1" customHeight="1"/>
    <row r="162" ht="20.100000000000001" hidden="1" customHeight="1"/>
    <row r="163" ht="20.100000000000001" hidden="1" customHeight="1"/>
    <row r="164" ht="20.100000000000001" hidden="1" customHeight="1"/>
    <row r="165" ht="20.100000000000001" hidden="1" customHeight="1"/>
    <row r="166" ht="20.100000000000001" hidden="1" customHeight="1"/>
    <row r="167" ht="20.100000000000001" hidden="1" customHeight="1"/>
    <row r="168" ht="20.100000000000001" hidden="1" customHeight="1"/>
    <row r="169" ht="20.100000000000001" hidden="1" customHeight="1"/>
    <row r="170" ht="20.100000000000001" hidden="1" customHeight="1"/>
    <row r="171" ht="20.100000000000001" hidden="1" customHeight="1"/>
    <row r="172" ht="20.100000000000001" hidden="1" customHeight="1"/>
    <row r="173" ht="20.100000000000001" hidden="1" customHeight="1"/>
    <row r="174" ht="20.100000000000001" hidden="1" customHeight="1"/>
    <row r="175" ht="20.100000000000001" hidden="1" customHeight="1"/>
    <row r="176" ht="20.100000000000001" hidden="1" customHeight="1"/>
    <row r="177" ht="20.100000000000001" hidden="1" customHeight="1"/>
    <row r="178" ht="20.100000000000001" hidden="1" customHeight="1"/>
    <row r="179" ht="20.100000000000001" hidden="1" customHeight="1"/>
    <row r="180" ht="20.100000000000001" hidden="1" customHeight="1"/>
    <row r="181" ht="20.100000000000001" hidden="1" customHeight="1"/>
    <row r="182" ht="20.100000000000001" hidden="1" customHeight="1"/>
    <row r="183" ht="20.100000000000001" hidden="1" customHeight="1"/>
    <row r="184" ht="20.100000000000001" hidden="1" customHeight="1"/>
    <row r="185" ht="20.100000000000001" hidden="1" customHeight="1"/>
    <row r="186" ht="20.100000000000001" hidden="1" customHeight="1"/>
    <row r="187" ht="20.100000000000001" hidden="1" customHeight="1"/>
    <row r="188" ht="20.100000000000001" hidden="1" customHeight="1"/>
    <row r="189" ht="20.100000000000001" hidden="1" customHeight="1"/>
    <row r="190" ht="20.100000000000001" hidden="1" customHeight="1"/>
    <row r="191" ht="20.100000000000001" hidden="1" customHeight="1"/>
    <row r="192" ht="20.100000000000001" hidden="1" customHeight="1"/>
    <row r="193" ht="20.100000000000001" hidden="1" customHeight="1"/>
    <row r="194" ht="20.100000000000001" hidden="1" customHeight="1"/>
    <row r="195" ht="20.100000000000001" hidden="1" customHeight="1"/>
    <row r="196" ht="20.100000000000001" hidden="1" customHeight="1"/>
    <row r="197" ht="20.100000000000001" hidden="1" customHeight="1"/>
    <row r="198" ht="20.100000000000001" hidden="1" customHeight="1"/>
    <row r="199" ht="20.100000000000001" hidden="1" customHeight="1"/>
    <row r="200" ht="20.100000000000001" hidden="1" customHeight="1"/>
    <row r="201" ht="20.100000000000001" hidden="1" customHeight="1"/>
    <row r="202" ht="20.100000000000001" hidden="1" customHeight="1"/>
    <row r="203" ht="20.100000000000001" hidden="1" customHeight="1"/>
    <row r="204" ht="20.100000000000001" hidden="1" customHeight="1"/>
    <row r="205" ht="20.100000000000001" hidden="1" customHeight="1"/>
    <row r="206" ht="20.100000000000001" hidden="1" customHeight="1"/>
    <row r="207" ht="20.100000000000001" hidden="1" customHeight="1"/>
    <row r="208" ht="20.100000000000001" hidden="1" customHeight="1"/>
    <row r="209" ht="20.100000000000001" hidden="1" customHeight="1"/>
    <row r="210" ht="20.100000000000001" hidden="1" customHeight="1"/>
    <row r="211" ht="20.100000000000001" hidden="1" customHeight="1"/>
    <row r="212" ht="20.100000000000001" hidden="1" customHeight="1"/>
    <row r="213" ht="20.100000000000001" hidden="1" customHeight="1"/>
    <row r="214" ht="20.100000000000001" hidden="1" customHeight="1"/>
    <row r="215" ht="20.100000000000001" hidden="1" customHeight="1"/>
    <row r="216" ht="20.100000000000001" hidden="1" customHeight="1"/>
    <row r="217" ht="20.100000000000001" hidden="1" customHeight="1"/>
    <row r="218" ht="20.100000000000001" hidden="1" customHeight="1"/>
    <row r="219" ht="20.100000000000001" hidden="1" customHeight="1"/>
    <row r="220" ht="20.100000000000001" hidden="1" customHeight="1"/>
    <row r="221" ht="20.100000000000001" hidden="1" customHeight="1"/>
    <row r="222" ht="20.100000000000001" hidden="1" customHeight="1"/>
    <row r="223" ht="20.100000000000001" hidden="1" customHeight="1"/>
    <row r="224" ht="20.100000000000001" hidden="1" customHeight="1"/>
    <row r="225" ht="20.100000000000001" hidden="1" customHeight="1"/>
    <row r="226" ht="20.100000000000001" hidden="1" customHeight="1"/>
    <row r="227" ht="20.100000000000001" hidden="1" customHeight="1"/>
    <row r="228" ht="20.100000000000001" hidden="1" customHeight="1"/>
    <row r="229" ht="20.100000000000001" hidden="1" customHeight="1"/>
    <row r="230" ht="20.100000000000001" hidden="1" customHeight="1"/>
    <row r="231" ht="20.100000000000001" hidden="1" customHeight="1"/>
    <row r="232" ht="20.100000000000001" hidden="1" customHeight="1"/>
    <row r="233" ht="20.100000000000001" hidden="1" customHeight="1"/>
    <row r="234" ht="20.100000000000001" hidden="1" customHeight="1"/>
    <row r="235" ht="20.100000000000001" hidden="1" customHeight="1"/>
    <row r="236" ht="20.100000000000001" hidden="1" customHeight="1"/>
    <row r="237" ht="20.100000000000001" hidden="1" customHeight="1"/>
    <row r="238" ht="20.100000000000001" hidden="1" customHeight="1"/>
    <row r="239" ht="20.100000000000001" hidden="1" customHeight="1"/>
    <row r="240" ht="20.100000000000001" hidden="1" customHeight="1"/>
    <row r="241" ht="20.100000000000001" hidden="1" customHeight="1"/>
    <row r="242" ht="20.100000000000001" hidden="1" customHeight="1"/>
    <row r="243" ht="20.100000000000001" hidden="1" customHeight="1"/>
    <row r="244" ht="20.100000000000001" hidden="1" customHeight="1"/>
    <row r="245" ht="20.100000000000001" hidden="1" customHeight="1"/>
    <row r="246" ht="20.100000000000001" hidden="1" customHeight="1"/>
    <row r="247" ht="20.100000000000001" hidden="1" customHeight="1"/>
    <row r="248" ht="20.100000000000001" hidden="1" customHeight="1"/>
    <row r="249" ht="20.100000000000001" hidden="1" customHeight="1"/>
    <row r="250" ht="20.100000000000001" hidden="1" customHeight="1"/>
    <row r="251" ht="20.100000000000001" hidden="1" customHeight="1"/>
    <row r="252" ht="20.100000000000001" hidden="1" customHeight="1"/>
    <row r="253" ht="20.100000000000001" hidden="1" customHeight="1"/>
    <row r="254" ht="20.100000000000001" hidden="1" customHeight="1"/>
    <row r="255" ht="20.100000000000001" hidden="1" customHeight="1"/>
    <row r="256" ht="20.100000000000001" hidden="1" customHeight="1"/>
    <row r="257" ht="20.100000000000001" hidden="1" customHeight="1"/>
    <row r="258" ht="20.100000000000001" hidden="1" customHeight="1"/>
    <row r="259" ht="20.100000000000001" hidden="1" customHeight="1"/>
    <row r="260" ht="20.100000000000001" hidden="1" customHeight="1"/>
    <row r="261" ht="20.100000000000001" hidden="1" customHeight="1"/>
    <row r="262" ht="20.100000000000001" hidden="1" customHeight="1"/>
    <row r="263" ht="20.100000000000001" hidden="1" customHeight="1"/>
    <row r="264" ht="20.100000000000001" hidden="1" customHeight="1"/>
    <row r="265" ht="20.100000000000001" hidden="1" customHeight="1"/>
    <row r="266" ht="20.100000000000001" hidden="1" customHeight="1"/>
    <row r="267" ht="20.100000000000001" hidden="1" customHeight="1"/>
    <row r="268" ht="20.100000000000001" hidden="1" customHeight="1"/>
    <row r="269" ht="20.100000000000001" hidden="1" customHeight="1"/>
    <row r="270" ht="20.100000000000001" hidden="1" customHeight="1"/>
    <row r="271" ht="20.100000000000001" hidden="1" customHeight="1"/>
    <row r="272" ht="20.100000000000001" hidden="1" customHeight="1"/>
    <row r="273" ht="20.100000000000001" hidden="1" customHeight="1"/>
    <row r="274" ht="20.100000000000001" hidden="1" customHeight="1"/>
    <row r="275" ht="20.100000000000001" hidden="1" customHeight="1"/>
    <row r="276" ht="20.100000000000001" hidden="1" customHeight="1"/>
    <row r="277" ht="20.100000000000001" hidden="1" customHeight="1"/>
    <row r="278" ht="20.100000000000001" hidden="1" customHeight="1"/>
    <row r="279" ht="20.100000000000001" hidden="1" customHeight="1"/>
    <row r="280" ht="20.100000000000001" hidden="1" customHeight="1"/>
    <row r="281" ht="20.100000000000001" hidden="1" customHeight="1"/>
    <row r="282" ht="20.100000000000001" hidden="1" customHeight="1"/>
    <row r="283" ht="20.100000000000001" hidden="1" customHeight="1"/>
    <row r="284" ht="20.100000000000001" hidden="1" customHeight="1"/>
    <row r="285" ht="20.100000000000001" hidden="1" customHeight="1"/>
    <row r="286" ht="20.100000000000001" hidden="1" customHeight="1"/>
    <row r="287" ht="20.100000000000001" hidden="1" customHeight="1"/>
    <row r="288" ht="20.100000000000001" hidden="1" customHeight="1"/>
    <row r="289" ht="20.100000000000001" hidden="1" customHeight="1"/>
    <row r="290" ht="20.100000000000001" hidden="1" customHeight="1"/>
  </sheetData>
  <sheetProtection algorithmName="SHA-512" hashValue="ikg+rcl2U5cYV0ix8h1FP4FcvWNWhQv21Ze9gRCBO1lhrCfn/a2aUWF+81Iorzhjvbmn8tAbGab4hyEDIGqDsQ==" saltValue="Guj61VlRucE2aPzvd5xB5Q==" spinCount="100000" sheet="1" objects="1" scenarios="1"/>
  <mergeCells count="56">
    <mergeCell ref="P5:R5"/>
    <mergeCell ref="A12:K12"/>
    <mergeCell ref="A1:L1"/>
    <mergeCell ref="A2:E2"/>
    <mergeCell ref="F2:K2"/>
    <mergeCell ref="A4:E4"/>
    <mergeCell ref="F4:K4"/>
    <mergeCell ref="A6:B6"/>
    <mergeCell ref="C6:E6"/>
    <mergeCell ref="F6:H6"/>
    <mergeCell ref="P6:R6"/>
    <mergeCell ref="A9:G9"/>
    <mergeCell ref="A28:D28"/>
    <mergeCell ref="B14:H14"/>
    <mergeCell ref="B15:H15"/>
    <mergeCell ref="B16:H16"/>
    <mergeCell ref="B17:H17"/>
    <mergeCell ref="B18:H18"/>
    <mergeCell ref="B19:H19"/>
    <mergeCell ref="B20:H20"/>
    <mergeCell ref="B21:H21"/>
    <mergeCell ref="A23:L23"/>
    <mergeCell ref="A26:D26"/>
    <mergeCell ref="A27:D27"/>
    <mergeCell ref="B51:G51"/>
    <mergeCell ref="A29:D29"/>
    <mergeCell ref="G29:H29"/>
    <mergeCell ref="A35:K35"/>
    <mergeCell ref="I37:M38"/>
    <mergeCell ref="A42:L42"/>
    <mergeCell ref="B45:G45"/>
    <mergeCell ref="B46:G46"/>
    <mergeCell ref="B47:G47"/>
    <mergeCell ref="B48:G48"/>
    <mergeCell ref="B49:G49"/>
    <mergeCell ref="B50:G50"/>
    <mergeCell ref="B63:G63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A81:G81"/>
    <mergeCell ref="A87:K87"/>
    <mergeCell ref="B64:G64"/>
    <mergeCell ref="A67:K67"/>
    <mergeCell ref="E69:H69"/>
    <mergeCell ref="E70:E72"/>
    <mergeCell ref="A76:K76"/>
    <mergeCell ref="A80:K80"/>
  </mergeCells>
  <conditionalFormatting sqref="A31:I33">
    <cfRule type="expression" dxfId="22" priority="2">
      <formula>$F$26+$F$27+$F$28+$F$29&gt;0</formula>
    </cfRule>
  </conditionalFormatting>
  <conditionalFormatting sqref="A84:I85">
    <cfRule type="expression" dxfId="21" priority="1">
      <formula>$P$82=1</formula>
    </cfRule>
  </conditionalFormatting>
  <conditionalFormatting sqref="A42:L64">
    <cfRule type="expression" dxfId="20" priority="4">
      <formula>$N$37="1"</formula>
    </cfRule>
  </conditionalFormatting>
  <conditionalFormatting sqref="A12:M22">
    <cfRule type="expression" dxfId="19" priority="15">
      <formula>$I$9=TRUE</formula>
    </cfRule>
  </conditionalFormatting>
  <conditionalFormatting sqref="E31:E32 E29:F30">
    <cfRule type="expression" dxfId="18" priority="5">
      <formula>$L$22=0</formula>
    </cfRule>
  </conditionalFormatting>
  <conditionalFormatting sqref="E26:F26">
    <cfRule type="expression" dxfId="17" priority="8">
      <formula>$I$22=0</formula>
    </cfRule>
  </conditionalFormatting>
  <conditionalFormatting sqref="E27:F27">
    <cfRule type="expression" dxfId="16" priority="7">
      <formula>$J$22=0</formula>
    </cfRule>
  </conditionalFormatting>
  <conditionalFormatting sqref="E28:F28">
    <cfRule type="expression" dxfId="15" priority="6">
      <formula>$K$22=0</formula>
    </cfRule>
  </conditionalFormatting>
  <conditionalFormatting sqref="F70:F72 F74">
    <cfRule type="expression" dxfId="14" priority="17">
      <formula>#REF!=1</formula>
    </cfRule>
  </conditionalFormatting>
  <conditionalFormatting sqref="F78">
    <cfRule type="expression" dxfId="13" priority="16">
      <formula>#REF!=1</formula>
    </cfRule>
  </conditionalFormatting>
  <conditionalFormatting sqref="I13:I21">
    <cfRule type="expression" dxfId="12" priority="13">
      <formula>AND($O$10="1",$I$22=0)</formula>
    </cfRule>
  </conditionalFormatting>
  <conditionalFormatting sqref="I29">
    <cfRule type="expression" dxfId="11" priority="9">
      <formula>#REF!=1</formula>
    </cfRule>
  </conditionalFormatting>
  <conditionalFormatting sqref="J13:J21">
    <cfRule type="expression" dxfId="10" priority="12">
      <formula>AND($O$10="1",$J$22=0)</formula>
    </cfRule>
  </conditionalFormatting>
  <conditionalFormatting sqref="K13:K21">
    <cfRule type="expression" dxfId="9" priority="11">
      <formula>AND($O$10="1",$K$22=0)</formula>
    </cfRule>
  </conditionalFormatting>
  <conditionalFormatting sqref="L13:L21">
    <cfRule type="expression" dxfId="8" priority="10">
      <formula>AND($O$10="1",$L$22=0)</formula>
    </cfRule>
  </conditionalFormatting>
  <conditionalFormatting sqref="N13:Q13">
    <cfRule type="expression" dxfId="7" priority="14">
      <formula>$I$9=TRUE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8</xdr:col>
                    <xdr:colOff>314325</xdr:colOff>
                    <xdr:row>13</xdr:row>
                    <xdr:rowOff>28575</xdr:rowOff>
                  </from>
                  <to>
                    <xdr:col>8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13</xdr:row>
                    <xdr:rowOff>238125</xdr:rowOff>
                  </from>
                  <to>
                    <xdr:col>8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14</xdr:row>
                    <xdr:rowOff>238125</xdr:rowOff>
                  </from>
                  <to>
                    <xdr:col>8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15</xdr:row>
                    <xdr:rowOff>238125</xdr:rowOff>
                  </from>
                  <to>
                    <xdr:col>8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16</xdr:row>
                    <xdr:rowOff>238125</xdr:rowOff>
                  </from>
                  <to>
                    <xdr:col>8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17</xdr:row>
                    <xdr:rowOff>238125</xdr:rowOff>
                  </from>
                  <to>
                    <xdr:col>8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locked="0" defaultSize="0" autoFill="0" autoLine="0" autoPict="0">
                <anchor moveWithCells="1">
                  <from>
                    <xdr:col>8</xdr:col>
                    <xdr:colOff>342900</xdr:colOff>
                    <xdr:row>18</xdr:row>
                    <xdr:rowOff>238125</xdr:rowOff>
                  </from>
                  <to>
                    <xdr:col>8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locked="0" defaultSize="0" autoFill="0" autoLine="0" autoPict="0">
                <anchor moveWithCells="1">
                  <from>
                    <xdr:col>8</xdr:col>
                    <xdr:colOff>342900</xdr:colOff>
                    <xdr:row>19</xdr:row>
                    <xdr:rowOff>238125</xdr:rowOff>
                  </from>
                  <to>
                    <xdr:col>8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locked="0" defaultSize="0" autoFill="0" autoLine="0" autoPict="0">
                <anchor moveWithCells="1">
                  <from>
                    <xdr:col>9</xdr:col>
                    <xdr:colOff>314325</xdr:colOff>
                    <xdr:row>13</xdr:row>
                    <xdr:rowOff>28575</xdr:rowOff>
                  </from>
                  <to>
                    <xdr:col>9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13</xdr:row>
                    <xdr:rowOff>238125</xdr:rowOff>
                  </from>
                  <to>
                    <xdr:col>9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14</xdr:row>
                    <xdr:rowOff>238125</xdr:rowOff>
                  </from>
                  <to>
                    <xdr:col>9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15</xdr:row>
                    <xdr:rowOff>238125</xdr:rowOff>
                  </from>
                  <to>
                    <xdr:col>9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16</xdr:row>
                    <xdr:rowOff>238125</xdr:rowOff>
                  </from>
                  <to>
                    <xdr:col>9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17</xdr:row>
                    <xdr:rowOff>238125</xdr:rowOff>
                  </from>
                  <to>
                    <xdr:col>9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locked="0" defaultSize="0" autoFill="0" autoLine="0" autoPict="0">
                <anchor moveWithCells="1">
                  <from>
                    <xdr:col>9</xdr:col>
                    <xdr:colOff>342900</xdr:colOff>
                    <xdr:row>18</xdr:row>
                    <xdr:rowOff>238125</xdr:rowOff>
                  </from>
                  <to>
                    <xdr:col>9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locked="0" defaultSize="0" autoFill="0" autoLine="0" autoPict="0">
                <anchor moveWithCells="1">
                  <from>
                    <xdr:col>9</xdr:col>
                    <xdr:colOff>342900</xdr:colOff>
                    <xdr:row>19</xdr:row>
                    <xdr:rowOff>238125</xdr:rowOff>
                  </from>
                  <to>
                    <xdr:col>9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locked="0" defaultSize="0" autoFill="0" autoLine="0" autoPict="0">
                <anchor moveWithCells="1">
                  <from>
                    <xdr:col>10</xdr:col>
                    <xdr:colOff>314325</xdr:colOff>
                    <xdr:row>13</xdr:row>
                    <xdr:rowOff>28575</xdr:rowOff>
                  </from>
                  <to>
                    <xdr:col>10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13</xdr:row>
                    <xdr:rowOff>238125</xdr:rowOff>
                  </from>
                  <to>
                    <xdr:col>10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14</xdr:row>
                    <xdr:rowOff>238125</xdr:rowOff>
                  </from>
                  <to>
                    <xdr:col>10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15</xdr:row>
                    <xdr:rowOff>238125</xdr:rowOff>
                  </from>
                  <to>
                    <xdr:col>10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16</xdr:row>
                    <xdr:rowOff>238125</xdr:rowOff>
                  </from>
                  <to>
                    <xdr:col>10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17</xdr:row>
                    <xdr:rowOff>238125</xdr:rowOff>
                  </from>
                  <to>
                    <xdr:col>10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locked="0" defaultSize="0" autoFill="0" autoLine="0" autoPict="0">
                <anchor moveWithCells="1">
                  <from>
                    <xdr:col>10</xdr:col>
                    <xdr:colOff>342900</xdr:colOff>
                    <xdr:row>18</xdr:row>
                    <xdr:rowOff>238125</xdr:rowOff>
                  </from>
                  <to>
                    <xdr:col>10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locked="0" defaultSize="0" autoFill="0" autoLine="0" autoPict="0">
                <anchor moveWithCells="1">
                  <from>
                    <xdr:col>10</xdr:col>
                    <xdr:colOff>342900</xdr:colOff>
                    <xdr:row>19</xdr:row>
                    <xdr:rowOff>238125</xdr:rowOff>
                  </from>
                  <to>
                    <xdr:col>10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locked="0" defaultSize="0" autoFill="0" autoLine="0" autoPict="0">
                <anchor moveWithCells="1">
                  <from>
                    <xdr:col>11</xdr:col>
                    <xdr:colOff>314325</xdr:colOff>
                    <xdr:row>13</xdr:row>
                    <xdr:rowOff>28575</xdr:rowOff>
                  </from>
                  <to>
                    <xdr:col>11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13</xdr:row>
                    <xdr:rowOff>238125</xdr:rowOff>
                  </from>
                  <to>
                    <xdr:col>11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14</xdr:row>
                    <xdr:rowOff>238125</xdr:rowOff>
                  </from>
                  <to>
                    <xdr:col>11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15</xdr:row>
                    <xdr:rowOff>238125</xdr:rowOff>
                  </from>
                  <to>
                    <xdr:col>11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16</xdr:row>
                    <xdr:rowOff>238125</xdr:rowOff>
                  </from>
                  <to>
                    <xdr:col>11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17</xdr:row>
                    <xdr:rowOff>238125</xdr:rowOff>
                  </from>
                  <to>
                    <xdr:col>11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locked="0" defaultSize="0" autoFill="0" autoLine="0" autoPict="0">
                <anchor moveWithCells="1">
                  <from>
                    <xdr:col>11</xdr:col>
                    <xdr:colOff>342900</xdr:colOff>
                    <xdr:row>18</xdr:row>
                    <xdr:rowOff>238125</xdr:rowOff>
                  </from>
                  <to>
                    <xdr:col>11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locked="0" defaultSize="0" autoFill="0" autoLine="0" autoPict="0">
                <anchor moveWithCells="1">
                  <from>
                    <xdr:col>11</xdr:col>
                    <xdr:colOff>342900</xdr:colOff>
                    <xdr:row>19</xdr:row>
                    <xdr:rowOff>238125</xdr:rowOff>
                  </from>
                  <to>
                    <xdr:col>11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locked="0" defaultSize="0" autoFill="0" autoLine="0" autoPict="0">
                <anchor moveWithCells="1">
                  <from>
                    <xdr:col>7</xdr:col>
                    <xdr:colOff>523875</xdr:colOff>
                    <xdr:row>9</xdr:row>
                    <xdr:rowOff>9525</xdr:rowOff>
                  </from>
                  <to>
                    <xdr:col>7</xdr:col>
                    <xdr:colOff>752475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locked="0" defaultSize="0" autoFill="0" autoLine="0" autoPict="0">
                <anchor moveWithCells="1">
                  <from>
                    <xdr:col>9</xdr:col>
                    <xdr:colOff>485775</xdr:colOff>
                    <xdr:row>9</xdr:row>
                    <xdr:rowOff>9525</xdr:rowOff>
                  </from>
                  <to>
                    <xdr:col>10</xdr:col>
                    <xdr:colOff>142875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7</xdr:col>
                    <xdr:colOff>180975</xdr:colOff>
                    <xdr:row>44</xdr:row>
                    <xdr:rowOff>47625</xdr:rowOff>
                  </from>
                  <to>
                    <xdr:col>7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7</xdr:col>
                    <xdr:colOff>180975</xdr:colOff>
                    <xdr:row>45</xdr:row>
                    <xdr:rowOff>38100</xdr:rowOff>
                  </from>
                  <to>
                    <xdr:col>7</xdr:col>
                    <xdr:colOff>542925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7</xdr:col>
                    <xdr:colOff>180975</xdr:colOff>
                    <xdr:row>46</xdr:row>
                    <xdr:rowOff>28575</xdr:rowOff>
                  </from>
                  <to>
                    <xdr:col>7</xdr:col>
                    <xdr:colOff>542925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7</xdr:col>
                    <xdr:colOff>180975</xdr:colOff>
                    <xdr:row>47</xdr:row>
                    <xdr:rowOff>28575</xdr:rowOff>
                  </from>
                  <to>
                    <xdr:col>7</xdr:col>
                    <xdr:colOff>542925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7</xdr:col>
                    <xdr:colOff>180975</xdr:colOff>
                    <xdr:row>48</xdr:row>
                    <xdr:rowOff>28575</xdr:rowOff>
                  </from>
                  <to>
                    <xdr:col>7</xdr:col>
                    <xdr:colOff>542925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7</xdr:col>
                    <xdr:colOff>180975</xdr:colOff>
                    <xdr:row>49</xdr:row>
                    <xdr:rowOff>28575</xdr:rowOff>
                  </from>
                  <to>
                    <xdr:col>7</xdr:col>
                    <xdr:colOff>542925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7</xdr:col>
                    <xdr:colOff>180975</xdr:colOff>
                    <xdr:row>50</xdr:row>
                    <xdr:rowOff>0</xdr:rowOff>
                  </from>
                  <to>
                    <xdr:col>7</xdr:col>
                    <xdr:colOff>542925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7</xdr:col>
                    <xdr:colOff>180975</xdr:colOff>
                    <xdr:row>51</xdr:row>
                    <xdr:rowOff>0</xdr:rowOff>
                  </from>
                  <to>
                    <xdr:col>7</xdr:col>
                    <xdr:colOff>542925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7</xdr:col>
                    <xdr:colOff>180975</xdr:colOff>
                    <xdr:row>52</xdr:row>
                    <xdr:rowOff>9525</xdr:rowOff>
                  </from>
                  <to>
                    <xdr:col>7</xdr:col>
                    <xdr:colOff>542925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7</xdr:col>
                    <xdr:colOff>180975</xdr:colOff>
                    <xdr:row>53</xdr:row>
                    <xdr:rowOff>28575</xdr:rowOff>
                  </from>
                  <to>
                    <xdr:col>7</xdr:col>
                    <xdr:colOff>542925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7</xdr:col>
                    <xdr:colOff>180975</xdr:colOff>
                    <xdr:row>54</xdr:row>
                    <xdr:rowOff>28575</xdr:rowOff>
                  </from>
                  <to>
                    <xdr:col>7</xdr:col>
                    <xdr:colOff>542925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7</xdr:col>
                    <xdr:colOff>180975</xdr:colOff>
                    <xdr:row>55</xdr:row>
                    <xdr:rowOff>28575</xdr:rowOff>
                  </from>
                  <to>
                    <xdr:col>7</xdr:col>
                    <xdr:colOff>542925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7</xdr:col>
                    <xdr:colOff>180975</xdr:colOff>
                    <xdr:row>56</xdr:row>
                    <xdr:rowOff>28575</xdr:rowOff>
                  </from>
                  <to>
                    <xdr:col>7</xdr:col>
                    <xdr:colOff>542925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7</xdr:col>
                    <xdr:colOff>180975</xdr:colOff>
                    <xdr:row>57</xdr:row>
                    <xdr:rowOff>28575</xdr:rowOff>
                  </from>
                  <to>
                    <xdr:col>7</xdr:col>
                    <xdr:colOff>542925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7</xdr:col>
                    <xdr:colOff>180975</xdr:colOff>
                    <xdr:row>58</xdr:row>
                    <xdr:rowOff>28575</xdr:rowOff>
                  </from>
                  <to>
                    <xdr:col>7</xdr:col>
                    <xdr:colOff>542925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7</xdr:col>
                    <xdr:colOff>180975</xdr:colOff>
                    <xdr:row>59</xdr:row>
                    <xdr:rowOff>28575</xdr:rowOff>
                  </from>
                  <to>
                    <xdr:col>7</xdr:col>
                    <xdr:colOff>542925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7</xdr:col>
                    <xdr:colOff>180975</xdr:colOff>
                    <xdr:row>60</xdr:row>
                    <xdr:rowOff>28575</xdr:rowOff>
                  </from>
                  <to>
                    <xdr:col>7</xdr:col>
                    <xdr:colOff>542925</xdr:colOff>
                    <xdr:row>61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7</xdr:col>
                    <xdr:colOff>180975</xdr:colOff>
                    <xdr:row>61</xdr:row>
                    <xdr:rowOff>28575</xdr:rowOff>
                  </from>
                  <to>
                    <xdr:col>7</xdr:col>
                    <xdr:colOff>542925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7</xdr:col>
                    <xdr:colOff>180975</xdr:colOff>
                    <xdr:row>62</xdr:row>
                    <xdr:rowOff>28575</xdr:rowOff>
                  </from>
                  <to>
                    <xdr:col>7</xdr:col>
                    <xdr:colOff>542925</xdr:colOff>
                    <xdr:row>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7</xdr:col>
                    <xdr:colOff>371475</xdr:colOff>
                    <xdr:row>37</xdr:row>
                    <xdr:rowOff>28575</xdr:rowOff>
                  </from>
                  <to>
                    <xdr:col>7</xdr:col>
                    <xdr:colOff>638175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7</xdr:col>
                    <xdr:colOff>371475</xdr:colOff>
                    <xdr:row>38</xdr:row>
                    <xdr:rowOff>0</xdr:rowOff>
                  </from>
                  <to>
                    <xdr:col>7</xdr:col>
                    <xdr:colOff>638175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7</xdr:col>
                    <xdr:colOff>381000</xdr:colOff>
                    <xdr:row>39</xdr:row>
                    <xdr:rowOff>9525</xdr:rowOff>
                  </from>
                  <to>
                    <xdr:col>7</xdr:col>
                    <xdr:colOff>638175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7</xdr:col>
                    <xdr:colOff>371475</xdr:colOff>
                    <xdr:row>36</xdr:row>
                    <xdr:rowOff>28575</xdr:rowOff>
                  </from>
                  <to>
                    <xdr:col>7</xdr:col>
                    <xdr:colOff>638175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locked="0" defaultSize="0" autoFill="0" autoLine="0" autoPict="0">
                <anchor moveWithCells="1">
                  <from>
                    <xdr:col>7</xdr:col>
                    <xdr:colOff>523875</xdr:colOff>
                    <xdr:row>81</xdr:row>
                    <xdr:rowOff>9525</xdr:rowOff>
                  </from>
                  <to>
                    <xdr:col>7</xdr:col>
                    <xdr:colOff>752475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locked="0" defaultSize="0" autoFill="0" autoLine="0" autoPict="0">
                <anchor moveWithCells="1">
                  <from>
                    <xdr:col>9</xdr:col>
                    <xdr:colOff>485775</xdr:colOff>
                    <xdr:row>81</xdr:row>
                    <xdr:rowOff>9525</xdr:rowOff>
                  </from>
                  <to>
                    <xdr:col>10</xdr:col>
                    <xdr:colOff>142875</xdr:colOff>
                    <xdr:row>82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899A-C890-454D-80D5-B9C5958BDB5C}">
  <dimension ref="A1:NE2"/>
  <sheetViews>
    <sheetView topLeftCell="HQ1" workbookViewId="0"/>
  </sheetViews>
  <sheetFormatPr defaultColWidth="8.5703125" defaultRowHeight="15"/>
  <sheetData>
    <row r="1" spans="1:369" s="509" customFormat="1" ht="71.25" customHeight="1">
      <c r="A1" s="537" t="s">
        <v>732</v>
      </c>
      <c r="B1" s="537" t="s">
        <v>733</v>
      </c>
      <c r="C1" s="537" t="s">
        <v>734</v>
      </c>
      <c r="D1" s="537" t="s">
        <v>735</v>
      </c>
      <c r="E1" s="537" t="s">
        <v>736</v>
      </c>
      <c r="F1" s="537" t="s">
        <v>737</v>
      </c>
      <c r="G1" s="537" t="s">
        <v>738</v>
      </c>
      <c r="H1" s="537" t="s">
        <v>739</v>
      </c>
      <c r="I1" s="537" t="s">
        <v>740</v>
      </c>
      <c r="J1" s="537" t="s">
        <v>926</v>
      </c>
      <c r="K1" s="537" t="s">
        <v>9</v>
      </c>
      <c r="L1" s="537" t="s">
        <v>927</v>
      </c>
      <c r="M1" s="537" t="s">
        <v>741</v>
      </c>
      <c r="N1" s="537" t="s">
        <v>928</v>
      </c>
      <c r="O1" s="537" t="s">
        <v>980</v>
      </c>
      <c r="P1" s="537" t="s">
        <v>929</v>
      </c>
      <c r="Q1" s="537" t="s">
        <v>742</v>
      </c>
      <c r="R1" s="537" t="s">
        <v>743</v>
      </c>
      <c r="S1" s="537" t="s">
        <v>744</v>
      </c>
      <c r="T1" s="537" t="s">
        <v>930</v>
      </c>
      <c r="U1" s="537" t="s">
        <v>981</v>
      </c>
      <c r="V1" s="537" t="s">
        <v>982</v>
      </c>
      <c r="W1" s="537" t="s">
        <v>983</v>
      </c>
      <c r="X1" s="537" t="s">
        <v>931</v>
      </c>
      <c r="Y1" s="537" t="s">
        <v>984</v>
      </c>
      <c r="Z1" s="537" t="s">
        <v>985</v>
      </c>
      <c r="AA1" s="537" t="s">
        <v>986</v>
      </c>
      <c r="AB1" s="537" t="s">
        <v>932</v>
      </c>
      <c r="AC1" s="537" t="s">
        <v>987</v>
      </c>
      <c r="AD1" s="537" t="s">
        <v>988</v>
      </c>
      <c r="AE1" s="537" t="s">
        <v>989</v>
      </c>
      <c r="AF1" s="537" t="s">
        <v>933</v>
      </c>
      <c r="AG1" s="537" t="s">
        <v>990</v>
      </c>
      <c r="AH1" s="537" t="s">
        <v>991</v>
      </c>
      <c r="AI1" s="537" t="s">
        <v>992</v>
      </c>
      <c r="AJ1" s="537" t="s">
        <v>934</v>
      </c>
      <c r="AK1" s="537" t="s">
        <v>993</v>
      </c>
      <c r="AL1" s="537" t="s">
        <v>994</v>
      </c>
      <c r="AM1" s="537" t="s">
        <v>995</v>
      </c>
      <c r="AN1" s="537" t="s">
        <v>935</v>
      </c>
      <c r="AO1" s="537" t="s">
        <v>996</v>
      </c>
      <c r="AP1" s="537" t="s">
        <v>997</v>
      </c>
      <c r="AQ1" s="537" t="s">
        <v>998</v>
      </c>
      <c r="AR1" s="537" t="s">
        <v>936</v>
      </c>
      <c r="AS1" s="537" t="s">
        <v>745</v>
      </c>
      <c r="AT1" s="537" t="s">
        <v>999</v>
      </c>
      <c r="AU1" s="537" t="s">
        <v>746</v>
      </c>
      <c r="AV1" s="537" t="s">
        <v>1000</v>
      </c>
      <c r="AW1" s="537" t="s">
        <v>747</v>
      </c>
      <c r="AX1" s="537" t="s">
        <v>1001</v>
      </c>
      <c r="AY1" s="537" t="s">
        <v>748</v>
      </c>
      <c r="AZ1" s="537" t="s">
        <v>937</v>
      </c>
      <c r="BA1" s="537" t="s">
        <v>1002</v>
      </c>
      <c r="BB1" s="537" t="s">
        <v>1003</v>
      </c>
      <c r="BC1" s="537" t="s">
        <v>1004</v>
      </c>
      <c r="BD1" s="537" t="s">
        <v>1005</v>
      </c>
      <c r="BE1" s="537" t="s">
        <v>1006</v>
      </c>
      <c r="BF1" s="537" t="s">
        <v>1007</v>
      </c>
      <c r="BG1" s="537" t="s">
        <v>1008</v>
      </c>
      <c r="BH1" s="537" t="s">
        <v>938</v>
      </c>
      <c r="BI1" s="537" t="s">
        <v>1009</v>
      </c>
      <c r="BJ1" s="537" t="s">
        <v>1010</v>
      </c>
      <c r="BK1" s="537" t="s">
        <v>1011</v>
      </c>
      <c r="BL1" s="537" t="s">
        <v>1012</v>
      </c>
      <c r="BM1" s="537" t="s">
        <v>1013</v>
      </c>
      <c r="BN1" s="537" t="s">
        <v>1014</v>
      </c>
      <c r="BO1" s="537" t="s">
        <v>1015</v>
      </c>
      <c r="BP1" s="537" t="s">
        <v>939</v>
      </c>
      <c r="BQ1" s="537" t="s">
        <v>1016</v>
      </c>
      <c r="BR1" s="537" t="s">
        <v>1017</v>
      </c>
      <c r="BS1" s="537" t="s">
        <v>1018</v>
      </c>
      <c r="BT1" s="537" t="s">
        <v>1019</v>
      </c>
      <c r="BU1" s="537" t="s">
        <v>1020</v>
      </c>
      <c r="BV1" s="537" t="s">
        <v>1021</v>
      </c>
      <c r="BW1" s="537" t="s">
        <v>1022</v>
      </c>
      <c r="BX1" s="537" t="s">
        <v>940</v>
      </c>
      <c r="BY1" s="537" t="s">
        <v>1023</v>
      </c>
      <c r="BZ1" s="537" t="s">
        <v>1024</v>
      </c>
      <c r="CA1" s="537" t="s">
        <v>1025</v>
      </c>
      <c r="CB1" s="537" t="s">
        <v>1026</v>
      </c>
      <c r="CC1" s="537" t="s">
        <v>1027</v>
      </c>
      <c r="CD1" s="537" t="s">
        <v>1028</v>
      </c>
      <c r="CE1" s="537" t="s">
        <v>1029</v>
      </c>
      <c r="CF1" s="537" t="s">
        <v>941</v>
      </c>
      <c r="CG1" s="537" t="s">
        <v>1030</v>
      </c>
      <c r="CH1" s="537" t="s">
        <v>1031</v>
      </c>
      <c r="CI1" s="537" t="s">
        <v>1032</v>
      </c>
      <c r="CJ1" s="537" t="s">
        <v>1033</v>
      </c>
      <c r="CK1" s="537" t="s">
        <v>1034</v>
      </c>
      <c r="CL1" s="537" t="s">
        <v>1035</v>
      </c>
      <c r="CM1" s="537" t="s">
        <v>1036</v>
      </c>
      <c r="CN1" s="537" t="s">
        <v>942</v>
      </c>
      <c r="CO1" s="537" t="s">
        <v>749</v>
      </c>
      <c r="CP1" s="537" t="s">
        <v>750</v>
      </c>
      <c r="CQ1" s="537" t="s">
        <v>751</v>
      </c>
      <c r="CR1" s="537" t="s">
        <v>752</v>
      </c>
      <c r="CS1" s="537" t="s">
        <v>943</v>
      </c>
      <c r="CT1" s="537" t="s">
        <v>944</v>
      </c>
      <c r="CU1" s="537" t="s">
        <v>703</v>
      </c>
      <c r="CV1" s="537" t="s">
        <v>705</v>
      </c>
      <c r="CW1" s="537" t="s">
        <v>707</v>
      </c>
      <c r="CX1" s="537" t="s">
        <v>945</v>
      </c>
      <c r="CY1" s="537" t="s">
        <v>704</v>
      </c>
      <c r="CZ1" s="537" t="s">
        <v>708</v>
      </c>
      <c r="DA1" s="537" t="s">
        <v>701</v>
      </c>
      <c r="DB1" s="537" t="s">
        <v>946</v>
      </c>
      <c r="DC1" s="537" t="s">
        <v>947</v>
      </c>
      <c r="DD1" s="537" t="s">
        <v>908</v>
      </c>
      <c r="DE1" s="537" t="s">
        <v>909</v>
      </c>
      <c r="DF1" s="537" t="s">
        <v>910</v>
      </c>
      <c r="DG1" s="537" t="s">
        <v>911</v>
      </c>
      <c r="DH1" s="537" t="s">
        <v>912</v>
      </c>
      <c r="DI1" s="537" t="s">
        <v>913</v>
      </c>
      <c r="DJ1" s="537" t="s">
        <v>697</v>
      </c>
      <c r="DK1" s="537" t="s">
        <v>948</v>
      </c>
      <c r="DL1" s="537" t="s">
        <v>26</v>
      </c>
      <c r="DM1" s="537" t="s">
        <v>949</v>
      </c>
      <c r="DN1" s="537" t="s">
        <v>1037</v>
      </c>
      <c r="DO1" s="537" t="s">
        <v>950</v>
      </c>
      <c r="DP1" s="537" t="s">
        <v>1038</v>
      </c>
      <c r="DQ1" s="537" t="s">
        <v>753</v>
      </c>
      <c r="DR1" s="537" t="s">
        <v>951</v>
      </c>
      <c r="DS1" s="537" t="s">
        <v>15</v>
      </c>
      <c r="DT1" s="537" t="s">
        <v>952</v>
      </c>
      <c r="DU1" s="537" t="s">
        <v>1039</v>
      </c>
      <c r="DV1" s="537" t="s">
        <v>953</v>
      </c>
      <c r="DW1" s="537" t="s">
        <v>1040</v>
      </c>
      <c r="DX1" s="537" t="s">
        <v>954</v>
      </c>
      <c r="DY1" s="537" t="s">
        <v>754</v>
      </c>
      <c r="DZ1" s="537" t="s">
        <v>755</v>
      </c>
      <c r="EA1" s="537" t="s">
        <v>756</v>
      </c>
      <c r="EB1" s="537" t="s">
        <v>757</v>
      </c>
      <c r="EC1" s="537" t="s">
        <v>758</v>
      </c>
      <c r="ED1" s="537" t="s">
        <v>955</v>
      </c>
      <c r="EE1" s="537" t="s">
        <v>1041</v>
      </c>
      <c r="EF1" s="537" t="s">
        <v>1042</v>
      </c>
      <c r="EG1" s="537" t="s">
        <v>1043</v>
      </c>
      <c r="EH1" s="537" t="s">
        <v>1044</v>
      </c>
      <c r="EI1" s="537" t="s">
        <v>1045</v>
      </c>
      <c r="EJ1" s="537" t="s">
        <v>956</v>
      </c>
      <c r="EK1" s="537" t="s">
        <v>1046</v>
      </c>
      <c r="EL1" s="537" t="s">
        <v>1047</v>
      </c>
      <c r="EM1" s="537" t="s">
        <v>1048</v>
      </c>
      <c r="EN1" s="537" t="s">
        <v>1049</v>
      </c>
      <c r="EO1" s="537" t="s">
        <v>1050</v>
      </c>
      <c r="EP1" s="537" t="s">
        <v>957</v>
      </c>
      <c r="EQ1" s="537" t="s">
        <v>1051</v>
      </c>
      <c r="ER1" s="537" t="s">
        <v>1052</v>
      </c>
      <c r="ES1" s="537" t="s">
        <v>1053</v>
      </c>
      <c r="ET1" s="537" t="s">
        <v>1054</v>
      </c>
      <c r="EU1" s="537" t="s">
        <v>1055</v>
      </c>
      <c r="EV1" s="537" t="s">
        <v>958</v>
      </c>
      <c r="EW1" s="537" t="s">
        <v>1056</v>
      </c>
      <c r="EX1" s="537" t="s">
        <v>1057</v>
      </c>
      <c r="EY1" s="537" t="s">
        <v>1058</v>
      </c>
      <c r="EZ1" s="537" t="s">
        <v>1059</v>
      </c>
      <c r="FA1" s="537" t="s">
        <v>1060</v>
      </c>
      <c r="FB1" s="537" t="s">
        <v>959</v>
      </c>
      <c r="FC1" s="537" t="s">
        <v>1061</v>
      </c>
      <c r="FD1" s="537" t="s">
        <v>1062</v>
      </c>
      <c r="FE1" s="537" t="s">
        <v>1063</v>
      </c>
      <c r="FF1" s="537" t="s">
        <v>1064</v>
      </c>
      <c r="FG1" s="537" t="s">
        <v>1065</v>
      </c>
      <c r="FH1" s="537" t="s">
        <v>960</v>
      </c>
      <c r="FI1" s="537" t="s">
        <v>1066</v>
      </c>
      <c r="FJ1" s="537" t="s">
        <v>1067</v>
      </c>
      <c r="FK1" s="537" t="s">
        <v>1068</v>
      </c>
      <c r="FL1" s="537" t="s">
        <v>1069</v>
      </c>
      <c r="FM1" s="537" t="s">
        <v>1070</v>
      </c>
      <c r="FN1" s="537" t="s">
        <v>961</v>
      </c>
      <c r="FO1" s="537" t="s">
        <v>1071</v>
      </c>
      <c r="FP1" s="537" t="s">
        <v>1072</v>
      </c>
      <c r="FQ1" s="537" t="s">
        <v>1073</v>
      </c>
      <c r="FR1" s="537" t="s">
        <v>1074</v>
      </c>
      <c r="FS1" s="537" t="s">
        <v>1075</v>
      </c>
      <c r="FT1" s="537" t="s">
        <v>962</v>
      </c>
      <c r="FU1" s="537" t="s">
        <v>1076</v>
      </c>
      <c r="FV1" s="537" t="s">
        <v>1077</v>
      </c>
      <c r="FW1" s="537" t="s">
        <v>1078</v>
      </c>
      <c r="FX1" s="537" t="s">
        <v>1079</v>
      </c>
      <c r="FY1" s="537" t="s">
        <v>1080</v>
      </c>
      <c r="FZ1" s="537" t="s">
        <v>963</v>
      </c>
      <c r="GA1" s="537" t="s">
        <v>1081</v>
      </c>
      <c r="GB1" s="537" t="s">
        <v>1082</v>
      </c>
      <c r="GC1" s="537" t="s">
        <v>1083</v>
      </c>
      <c r="GD1" s="538" t="s">
        <v>964</v>
      </c>
      <c r="GE1" s="538" t="s">
        <v>1084</v>
      </c>
      <c r="GF1" s="538" t="s">
        <v>965</v>
      </c>
      <c r="GG1" s="538" t="s">
        <v>489</v>
      </c>
      <c r="GH1" s="538" t="s">
        <v>568</v>
      </c>
      <c r="GI1" s="538" t="s">
        <v>759</v>
      </c>
      <c r="GJ1" s="538" t="s">
        <v>760</v>
      </c>
      <c r="GK1" s="538" t="s">
        <v>966</v>
      </c>
      <c r="GL1" s="538" t="s">
        <v>8</v>
      </c>
      <c r="GM1" s="538" t="s">
        <v>761</v>
      </c>
      <c r="GN1" s="538" t="s">
        <v>477</v>
      </c>
      <c r="GO1" s="538" t="s">
        <v>762</v>
      </c>
      <c r="GP1" s="538" t="s">
        <v>763</v>
      </c>
      <c r="GQ1" s="538" t="s">
        <v>478</v>
      </c>
      <c r="GR1" s="538" t="s">
        <v>967</v>
      </c>
      <c r="GS1" s="538" t="s">
        <v>764</v>
      </c>
      <c r="GT1" s="538" t="s">
        <v>765</v>
      </c>
      <c r="GU1" s="538" t="s">
        <v>766</v>
      </c>
      <c r="GV1" s="538" t="s">
        <v>767</v>
      </c>
      <c r="GW1" s="538" t="s">
        <v>768</v>
      </c>
      <c r="GX1" s="538" t="s">
        <v>769</v>
      </c>
      <c r="GY1" s="538" t="s">
        <v>770</v>
      </c>
      <c r="GZ1" s="538" t="s">
        <v>968</v>
      </c>
      <c r="HA1" s="538" t="s">
        <v>771</v>
      </c>
      <c r="HB1" s="539" t="s">
        <v>691</v>
      </c>
      <c r="HC1" s="539" t="s">
        <v>692</v>
      </c>
      <c r="HD1" s="539" t="s">
        <v>693</v>
      </c>
      <c r="HE1" s="539" t="s">
        <v>694</v>
      </c>
      <c r="HF1" s="538" t="s">
        <v>566</v>
      </c>
      <c r="HG1" s="538" t="s">
        <v>969</v>
      </c>
      <c r="HH1" s="538" t="s">
        <v>970</v>
      </c>
      <c r="HI1" s="538" t="s">
        <v>772</v>
      </c>
      <c r="HJ1" s="538" t="s">
        <v>773</v>
      </c>
      <c r="HK1" s="538" t="s">
        <v>971</v>
      </c>
      <c r="HL1" s="538" t="s">
        <v>571</v>
      </c>
      <c r="HM1" s="538" t="s">
        <v>572</v>
      </c>
      <c r="HN1" s="538" t="s">
        <v>573</v>
      </c>
      <c r="HO1" s="538" t="s">
        <v>388</v>
      </c>
      <c r="HP1" s="538" t="s">
        <v>972</v>
      </c>
      <c r="HQ1" s="538" t="s">
        <v>575</v>
      </c>
      <c r="HR1" s="538" t="s">
        <v>576</v>
      </c>
      <c r="HS1" s="538" t="s">
        <v>577</v>
      </c>
      <c r="HT1" s="538" t="s">
        <v>578</v>
      </c>
      <c r="HU1" s="538" t="s">
        <v>579</v>
      </c>
      <c r="HV1" s="538" t="s">
        <v>1085</v>
      </c>
      <c r="HW1" s="538" t="s">
        <v>973</v>
      </c>
      <c r="HX1" s="538" t="s">
        <v>1086</v>
      </c>
      <c r="HY1" s="538" t="s">
        <v>974</v>
      </c>
      <c r="HZ1" s="538" t="s">
        <v>1087</v>
      </c>
      <c r="IA1" s="538" t="s">
        <v>975</v>
      </c>
      <c r="IB1" s="538" t="s">
        <v>1088</v>
      </c>
      <c r="IC1" s="538" t="s">
        <v>976</v>
      </c>
      <c r="ID1" s="538" t="s">
        <v>719</v>
      </c>
      <c r="IE1" s="538" t="s">
        <v>914</v>
      </c>
      <c r="IF1" s="538" t="s">
        <v>774</v>
      </c>
      <c r="IG1" s="538" t="s">
        <v>720</v>
      </c>
      <c r="IH1" s="538" t="s">
        <v>916</v>
      </c>
      <c r="II1" s="538" t="s">
        <v>915</v>
      </c>
      <c r="IJ1" s="538" t="s">
        <v>917</v>
      </c>
      <c r="IK1" s="538" t="s">
        <v>723</v>
      </c>
      <c r="IL1" s="538" t="s">
        <v>724</v>
      </c>
      <c r="IM1" s="538" t="s">
        <v>775</v>
      </c>
      <c r="IN1" s="538" t="s">
        <v>776</v>
      </c>
      <c r="IO1" s="551" t="s">
        <v>1220</v>
      </c>
      <c r="IP1" s="538" t="s">
        <v>977</v>
      </c>
      <c r="IQ1" s="538" t="s">
        <v>727</v>
      </c>
      <c r="IR1" s="538" t="s">
        <v>728</v>
      </c>
      <c r="IS1" s="538" t="s">
        <v>730</v>
      </c>
      <c r="IT1" s="538" t="s">
        <v>978</v>
      </c>
      <c r="IU1" s="538" t="s">
        <v>777</v>
      </c>
      <c r="IV1" s="538" t="s">
        <v>778</v>
      </c>
      <c r="IW1" s="538" t="s">
        <v>779</v>
      </c>
      <c r="IX1" s="538" t="s">
        <v>979</v>
      </c>
      <c r="IY1" s="538" t="s">
        <v>715</v>
      </c>
      <c r="IZ1" s="538" t="s">
        <v>716</v>
      </c>
      <c r="JA1" s="538" t="s">
        <v>717</v>
      </c>
      <c r="JB1" s="538" t="s">
        <v>780</v>
      </c>
      <c r="JC1" s="538" t="s">
        <v>1092</v>
      </c>
      <c r="JD1" s="538" t="s">
        <v>1112</v>
      </c>
      <c r="JE1" s="538" t="s">
        <v>1093</v>
      </c>
      <c r="JF1" s="538" t="s">
        <v>1113</v>
      </c>
      <c r="JG1" s="538" t="s">
        <v>1114</v>
      </c>
      <c r="JH1" s="538" t="s">
        <v>1094</v>
      </c>
      <c r="JI1" s="538" t="s">
        <v>1095</v>
      </c>
      <c r="JJ1" s="538" t="s">
        <v>1115</v>
      </c>
      <c r="JK1" s="538" t="s">
        <v>1116</v>
      </c>
      <c r="JL1" s="538" t="s">
        <v>1117</v>
      </c>
      <c r="JM1" s="538" t="s">
        <v>1096</v>
      </c>
      <c r="JN1" s="538" t="s">
        <v>1118</v>
      </c>
      <c r="JO1" s="538" t="s">
        <v>1119</v>
      </c>
      <c r="JP1" s="538" t="s">
        <v>1120</v>
      </c>
      <c r="JQ1" s="538" t="s">
        <v>1097</v>
      </c>
      <c r="JR1" s="538" t="s">
        <v>1121</v>
      </c>
      <c r="JS1" s="538" t="s">
        <v>1122</v>
      </c>
      <c r="JT1" s="538" t="s">
        <v>1123</v>
      </c>
      <c r="JU1" s="538" t="s">
        <v>1098</v>
      </c>
      <c r="JV1" s="538" t="s">
        <v>1124</v>
      </c>
      <c r="JW1" s="538" t="s">
        <v>1125</v>
      </c>
      <c r="JX1" s="538" t="s">
        <v>1126</v>
      </c>
      <c r="JY1" s="538" t="s">
        <v>1099</v>
      </c>
      <c r="JZ1" s="538" t="s">
        <v>1127</v>
      </c>
      <c r="KA1" s="538" t="s">
        <v>1128</v>
      </c>
      <c r="KB1" s="538" t="s">
        <v>1129</v>
      </c>
      <c r="KC1" s="538" t="s">
        <v>1100</v>
      </c>
      <c r="KD1" s="538" t="s">
        <v>1130</v>
      </c>
      <c r="KE1" s="538" t="s">
        <v>1131</v>
      </c>
      <c r="KF1" s="538" t="s">
        <v>1132</v>
      </c>
      <c r="KG1" s="538" t="s">
        <v>1101</v>
      </c>
      <c r="KH1" s="538" t="s">
        <v>1133</v>
      </c>
      <c r="KI1" s="538" t="s">
        <v>1134</v>
      </c>
      <c r="KJ1" s="538" t="s">
        <v>1135</v>
      </c>
      <c r="KK1" s="538" t="s">
        <v>1102</v>
      </c>
      <c r="KL1" s="538" t="s">
        <v>1136</v>
      </c>
      <c r="KM1" s="538" t="s">
        <v>1137</v>
      </c>
      <c r="KN1" s="538" t="s">
        <v>1138</v>
      </c>
      <c r="KO1" s="538" t="s">
        <v>1139</v>
      </c>
      <c r="KP1" s="538" t="s">
        <v>1103</v>
      </c>
      <c r="KQ1" s="538" t="s">
        <v>1104</v>
      </c>
      <c r="KR1" s="538" t="s">
        <v>809</v>
      </c>
      <c r="KS1" s="538" t="s">
        <v>810</v>
      </c>
      <c r="KT1" s="538" t="s">
        <v>811</v>
      </c>
      <c r="KU1" s="538" t="s">
        <v>1105</v>
      </c>
      <c r="KV1" s="538" t="s">
        <v>813</v>
      </c>
      <c r="KW1" s="538" t="s">
        <v>814</v>
      </c>
      <c r="KX1" s="538" t="s">
        <v>815</v>
      </c>
      <c r="KY1" s="538" t="s">
        <v>816</v>
      </c>
      <c r="KZ1" s="538" t="s">
        <v>817</v>
      </c>
      <c r="LA1" s="538" t="s">
        <v>818</v>
      </c>
      <c r="LB1" s="538" t="s">
        <v>819</v>
      </c>
      <c r="LC1" s="538" t="s">
        <v>820</v>
      </c>
      <c r="LD1" s="538" t="s">
        <v>1106</v>
      </c>
      <c r="LE1" s="538" t="s">
        <v>822</v>
      </c>
      <c r="LF1" s="538" t="s">
        <v>823</v>
      </c>
      <c r="LG1" s="538" t="s">
        <v>824</v>
      </c>
      <c r="LH1" s="538" t="s">
        <v>825</v>
      </c>
      <c r="LI1" s="538" t="s">
        <v>826</v>
      </c>
      <c r="LJ1" s="538" t="s">
        <v>827</v>
      </c>
      <c r="LK1" s="538" t="s">
        <v>828</v>
      </c>
      <c r="LL1" s="538" t="s">
        <v>829</v>
      </c>
      <c r="LM1" s="538" t="s">
        <v>830</v>
      </c>
      <c r="LN1" s="538" t="s">
        <v>1140</v>
      </c>
      <c r="LO1" s="538" t="s">
        <v>1107</v>
      </c>
      <c r="LP1" s="538" t="s">
        <v>1108</v>
      </c>
      <c r="LQ1" s="538" t="s">
        <v>835</v>
      </c>
      <c r="LR1" s="538" t="s">
        <v>836</v>
      </c>
      <c r="LS1" s="538" t="s">
        <v>1109</v>
      </c>
      <c r="LT1" s="538" t="s">
        <v>1110</v>
      </c>
      <c r="LU1" s="538" t="s">
        <v>1141</v>
      </c>
      <c r="LV1" s="538" t="s">
        <v>1111</v>
      </c>
      <c r="LW1" s="538" t="s">
        <v>1180</v>
      </c>
      <c r="LX1" s="538" t="s">
        <v>1181</v>
      </c>
      <c r="LY1" s="538" t="s">
        <v>1182</v>
      </c>
      <c r="LZ1" s="538" t="s">
        <v>1183</v>
      </c>
      <c r="MA1" s="538" t="s">
        <v>1184</v>
      </c>
      <c r="MB1" s="538" t="s">
        <v>1185</v>
      </c>
      <c r="MC1" s="538" t="s">
        <v>1186</v>
      </c>
      <c r="MD1" s="538" t="s">
        <v>1187</v>
      </c>
      <c r="ME1" s="538" t="s">
        <v>1188</v>
      </c>
      <c r="MF1" s="538" t="s">
        <v>1189</v>
      </c>
      <c r="MG1" s="538" t="s">
        <v>1190</v>
      </c>
      <c r="MH1" s="538" t="s">
        <v>1191</v>
      </c>
      <c r="MI1" s="538" t="s">
        <v>1217</v>
      </c>
      <c r="MJ1" s="538" t="s">
        <v>1192</v>
      </c>
      <c r="MK1" s="538" t="s">
        <v>1193</v>
      </c>
      <c r="ML1" s="538" t="s">
        <v>1194</v>
      </c>
      <c r="MM1" s="538" t="s">
        <v>1195</v>
      </c>
      <c r="MN1" s="538" t="s">
        <v>1196</v>
      </c>
      <c r="MO1" s="538" t="s">
        <v>1197</v>
      </c>
      <c r="MP1" s="538" t="s">
        <v>1198</v>
      </c>
      <c r="MQ1" s="538" t="s">
        <v>1199</v>
      </c>
      <c r="MR1" s="538" t="s">
        <v>1200</v>
      </c>
      <c r="MS1" s="538" t="s">
        <v>1201</v>
      </c>
      <c r="MT1" s="538" t="s">
        <v>1202</v>
      </c>
      <c r="MU1" s="538" t="s">
        <v>1203</v>
      </c>
      <c r="MV1" s="538" t="s">
        <v>1204</v>
      </c>
      <c r="MW1" s="538" t="s">
        <v>1205</v>
      </c>
      <c r="MX1" s="538" t="s">
        <v>1206</v>
      </c>
      <c r="MY1" s="538" t="s">
        <v>1207</v>
      </c>
      <c r="MZ1" s="538" t="s">
        <v>1208</v>
      </c>
      <c r="NA1" s="538" t="s">
        <v>1209</v>
      </c>
      <c r="NB1" s="538" t="s">
        <v>1210</v>
      </c>
      <c r="NC1" s="538" t="s">
        <v>1211</v>
      </c>
      <c r="ND1" s="538" t="s">
        <v>1212</v>
      </c>
      <c r="NE1" s="538" t="s">
        <v>1213</v>
      </c>
    </row>
    <row r="2" spans="1:369">
      <c r="A2">
        <v>1</v>
      </c>
      <c r="B2">
        <f>questionario!$A$13</f>
        <v>1</v>
      </c>
      <c r="C2">
        <f>questionario!$D$8</f>
        <v>0</v>
      </c>
      <c r="D2">
        <f>questionario!$B$10</f>
        <v>0</v>
      </c>
      <c r="E2">
        <f>questionario!$F$15</f>
        <v>0</v>
      </c>
      <c r="F2" t="str">
        <f>questionario!$F$17</f>
        <v>CONFINDUSTRIA BERGAMO</v>
      </c>
      <c r="G2" s="540">
        <f>questionario!$C$19</f>
        <v>0</v>
      </c>
      <c r="H2">
        <f>questionario!$N$19</f>
        <v>200</v>
      </c>
      <c r="I2" s="540">
        <f>questionario!$N$21</f>
        <v>0</v>
      </c>
      <c r="J2" s="541">
        <f>questionario!$P$23</f>
        <v>0</v>
      </c>
      <c r="K2" s="541">
        <f>questionario!$Q$23</f>
        <v>0</v>
      </c>
      <c r="L2">
        <f>questionario!$P$27</f>
        <v>0</v>
      </c>
      <c r="M2">
        <f>questionario!$P$29</f>
        <v>0</v>
      </c>
      <c r="N2">
        <f>questionario!$O$27</f>
        <v>0</v>
      </c>
      <c r="O2">
        <f>questionario!$O$29</f>
        <v>0</v>
      </c>
      <c r="P2" s="541">
        <f>questionario!D38</f>
        <v>0</v>
      </c>
      <c r="Q2" s="541">
        <f>questionario!F38</f>
        <v>0</v>
      </c>
      <c r="R2" s="541">
        <f>questionario!H38</f>
        <v>0</v>
      </c>
      <c r="S2" s="541">
        <f>questionario!J38</f>
        <v>0</v>
      </c>
      <c r="T2" s="541">
        <f>questionario!D39</f>
        <v>0</v>
      </c>
      <c r="U2" s="541">
        <f>questionario!F39</f>
        <v>0</v>
      </c>
      <c r="V2" s="541">
        <f>questionario!H39</f>
        <v>0</v>
      </c>
      <c r="W2" s="541">
        <f>questionario!J39</f>
        <v>0</v>
      </c>
      <c r="X2" s="541">
        <f>questionario!D40</f>
        <v>0</v>
      </c>
      <c r="Y2" s="541">
        <f>questionario!F40</f>
        <v>0</v>
      </c>
      <c r="Z2" s="541">
        <f>questionario!H40</f>
        <v>0</v>
      </c>
      <c r="AA2" s="541">
        <f>questionario!J40</f>
        <v>0</v>
      </c>
      <c r="AB2" s="541">
        <f>questionario!D41</f>
        <v>0</v>
      </c>
      <c r="AC2" s="541">
        <f>questionario!F41</f>
        <v>0</v>
      </c>
      <c r="AD2" s="541">
        <f>questionario!H41</f>
        <v>0</v>
      </c>
      <c r="AE2" s="541">
        <f>questionario!J41</f>
        <v>0</v>
      </c>
      <c r="AF2" s="541">
        <f>questionario!D42</f>
        <v>0</v>
      </c>
      <c r="AG2" s="541">
        <f>questionario!F42</f>
        <v>0</v>
      </c>
      <c r="AH2" s="541">
        <f>questionario!H42</f>
        <v>0</v>
      </c>
      <c r="AI2" s="541">
        <f>questionario!J42</f>
        <v>0</v>
      </c>
      <c r="AJ2" s="541">
        <f>questionario!D43</f>
        <v>0</v>
      </c>
      <c r="AK2" s="541">
        <f>questionario!F43</f>
        <v>0</v>
      </c>
      <c r="AL2" s="541">
        <f>questionario!H43</f>
        <v>0</v>
      </c>
      <c r="AM2" s="541">
        <f>questionario!J43</f>
        <v>0</v>
      </c>
      <c r="AN2" s="541">
        <f>questionario!D44</f>
        <v>0</v>
      </c>
      <c r="AO2" s="541">
        <f>questionario!F44</f>
        <v>0</v>
      </c>
      <c r="AP2" s="541">
        <f>questionario!H44</f>
        <v>0</v>
      </c>
      <c r="AQ2" s="541">
        <f>questionario!J44</f>
        <v>0</v>
      </c>
      <c r="AR2" s="535">
        <f>questionario!D52</f>
        <v>0</v>
      </c>
      <c r="AS2" s="535">
        <f>questionario!E52</f>
        <v>0</v>
      </c>
      <c r="AT2" s="535">
        <f>questionario!F52</f>
        <v>0</v>
      </c>
      <c r="AU2" s="535">
        <f>questionario!G52</f>
        <v>0</v>
      </c>
      <c r="AV2" s="535">
        <f>questionario!H52</f>
        <v>0</v>
      </c>
      <c r="AW2" s="535">
        <f>questionario!I52</f>
        <v>0</v>
      </c>
      <c r="AX2" s="535">
        <f>questionario!J52</f>
        <v>0</v>
      </c>
      <c r="AY2" s="535">
        <f>questionario!K52</f>
        <v>0</v>
      </c>
      <c r="AZ2" s="535">
        <f>questionario!D53</f>
        <v>0</v>
      </c>
      <c r="BA2" s="535">
        <f>questionario!E53</f>
        <v>0</v>
      </c>
      <c r="BB2" s="535">
        <f>questionario!F53</f>
        <v>0</v>
      </c>
      <c r="BC2" s="535">
        <f>questionario!G53</f>
        <v>0</v>
      </c>
      <c r="BD2" s="535">
        <f>questionario!H53</f>
        <v>0</v>
      </c>
      <c r="BE2" s="535">
        <f>questionario!I53</f>
        <v>0</v>
      </c>
      <c r="BF2" s="535">
        <f>questionario!J53</f>
        <v>0</v>
      </c>
      <c r="BG2" s="535">
        <f>questionario!K53</f>
        <v>0</v>
      </c>
      <c r="BH2" s="535">
        <f>questionario!D54</f>
        <v>0</v>
      </c>
      <c r="BI2" s="535">
        <f>questionario!E54</f>
        <v>0</v>
      </c>
      <c r="BJ2" s="535">
        <f>questionario!F54</f>
        <v>0</v>
      </c>
      <c r="BK2" s="535">
        <f>questionario!G54</f>
        <v>0</v>
      </c>
      <c r="BL2" s="535">
        <f>questionario!H54</f>
        <v>0</v>
      </c>
      <c r="BM2" s="535">
        <f>questionario!I54</f>
        <v>0</v>
      </c>
      <c r="BN2" s="535">
        <f>questionario!J54</f>
        <v>0</v>
      </c>
      <c r="BO2" s="535">
        <f>questionario!K54</f>
        <v>0</v>
      </c>
      <c r="BP2" s="535">
        <f>questionario!D55</f>
        <v>0</v>
      </c>
      <c r="BQ2" s="535">
        <f>questionario!E55</f>
        <v>0</v>
      </c>
      <c r="BR2" s="535">
        <f>questionario!F55</f>
        <v>0</v>
      </c>
      <c r="BS2" s="535">
        <f>questionario!G55</f>
        <v>0</v>
      </c>
      <c r="BT2" s="535">
        <f>questionario!H55</f>
        <v>0</v>
      </c>
      <c r="BU2" s="535">
        <f>questionario!I55</f>
        <v>0</v>
      </c>
      <c r="BV2" s="535">
        <f>questionario!J55</f>
        <v>0</v>
      </c>
      <c r="BW2" s="535">
        <f>questionario!K55</f>
        <v>0</v>
      </c>
      <c r="BX2" s="535">
        <f>questionario!D56</f>
        <v>0</v>
      </c>
      <c r="BY2" s="535">
        <f>questionario!E56</f>
        <v>0</v>
      </c>
      <c r="BZ2" s="535">
        <f>questionario!F56</f>
        <v>0</v>
      </c>
      <c r="CA2" s="535">
        <f>questionario!G56</f>
        <v>0</v>
      </c>
      <c r="CB2" s="535">
        <f>questionario!H56</f>
        <v>0</v>
      </c>
      <c r="CC2" s="535">
        <f>questionario!I56</f>
        <v>0</v>
      </c>
      <c r="CD2" s="535">
        <f>questionario!J56</f>
        <v>0</v>
      </c>
      <c r="CE2" s="535">
        <f>questionario!K56</f>
        <v>0</v>
      </c>
      <c r="CF2" s="535">
        <f>questionario!D57</f>
        <v>0</v>
      </c>
      <c r="CG2" s="535">
        <f>questionario!E57</f>
        <v>0</v>
      </c>
      <c r="CH2" s="535">
        <f>questionario!F57</f>
        <v>0</v>
      </c>
      <c r="CI2" s="535">
        <f>questionario!G57</f>
        <v>0</v>
      </c>
      <c r="CJ2" s="535">
        <f>questionario!H57</f>
        <v>0</v>
      </c>
      <c r="CK2" s="535">
        <f>questionario!I57</f>
        <v>0</v>
      </c>
      <c r="CL2" s="535">
        <f>questionario!J57</f>
        <v>0</v>
      </c>
      <c r="CM2" s="535">
        <f>questionario!K57</f>
        <v>0</v>
      </c>
      <c r="CN2" s="541">
        <f>questionario!$I$61</f>
        <v>0</v>
      </c>
      <c r="CO2" s="541">
        <f>questionario!$I$66</f>
        <v>0</v>
      </c>
      <c r="CP2" s="541">
        <f>questionario!$I$68</f>
        <v>0</v>
      </c>
      <c r="CQ2" s="541">
        <f>questionario!$I$69</f>
        <v>0</v>
      </c>
      <c r="CR2" t="str">
        <f>questionario!$I$71</f>
        <v/>
      </c>
      <c r="CS2" s="541">
        <f>questionario!$H$73</f>
        <v>0</v>
      </c>
      <c r="CT2">
        <f>questionario!$P$77</f>
        <v>0</v>
      </c>
      <c r="CU2">
        <f>questionario!$P$78</f>
        <v>0</v>
      </c>
      <c r="CV2">
        <f>questionario!$P$79</f>
        <v>0</v>
      </c>
      <c r="CW2">
        <f>questionario!$P$80</f>
        <v>0</v>
      </c>
      <c r="CX2">
        <f>questionario!$P$81</f>
        <v>0</v>
      </c>
      <c r="CY2">
        <f>questionario!$P$82</f>
        <v>0</v>
      </c>
      <c r="CZ2">
        <f>questionario!$P$83</f>
        <v>0</v>
      </c>
      <c r="DA2">
        <f>questionario!$P$84</f>
        <v>0</v>
      </c>
      <c r="DB2" s="541">
        <f>questionario!$H$86</f>
        <v>0</v>
      </c>
      <c r="DC2">
        <f>questionario!$P$90</f>
        <v>0</v>
      </c>
      <c r="DD2">
        <f>questionario!$P$91</f>
        <v>0</v>
      </c>
      <c r="DE2">
        <f>questionario!$P$92</f>
        <v>0</v>
      </c>
      <c r="DF2">
        <f>questionario!$P$93</f>
        <v>0</v>
      </c>
      <c r="DG2">
        <f>questionario!$P$94</f>
        <v>0</v>
      </c>
      <c r="DH2">
        <f>questionario!$P$95</f>
        <v>0</v>
      </c>
      <c r="DI2">
        <f>questionario!$P$96</f>
        <v>0</v>
      </c>
      <c r="DJ2">
        <f>questionario!$P$97</f>
        <v>0</v>
      </c>
      <c r="DK2">
        <f>questionario!$H$117</f>
        <v>0</v>
      </c>
      <c r="DL2">
        <f>questionario!$J$117</f>
        <v>0</v>
      </c>
      <c r="DM2">
        <f>questionario!$H$119</f>
        <v>0</v>
      </c>
      <c r="DN2">
        <f>questionario!$J$119</f>
        <v>0</v>
      </c>
      <c r="DO2">
        <f>questionario!$H$121</f>
        <v>0</v>
      </c>
      <c r="DP2">
        <f>questionario!$J$121</f>
        <v>0</v>
      </c>
      <c r="DQ2" t="str">
        <f>questionario!$F$126</f>
        <v>…...........................................................................</v>
      </c>
      <c r="DR2" s="542">
        <f>questionario!F$129</f>
        <v>0</v>
      </c>
      <c r="DS2" s="542">
        <f>questionario!G$129</f>
        <v>0</v>
      </c>
      <c r="DT2" s="542">
        <f>questionario!H$129</f>
        <v>0</v>
      </c>
      <c r="DU2" s="542">
        <f>questionario!I$129</f>
        <v>0</v>
      </c>
      <c r="DV2" s="542">
        <f>questionario!J$129</f>
        <v>0</v>
      </c>
      <c r="DW2" s="542">
        <f>questionario!K$129</f>
        <v>0</v>
      </c>
      <c r="DX2">
        <f>questionario!F130</f>
        <v>0</v>
      </c>
      <c r="DY2">
        <f>questionario!G130</f>
        <v>0</v>
      </c>
      <c r="DZ2">
        <f>questionario!H130</f>
        <v>0</v>
      </c>
      <c r="EA2">
        <f>questionario!I130</f>
        <v>0</v>
      </c>
      <c r="EB2">
        <f>questionario!J130</f>
        <v>0</v>
      </c>
      <c r="EC2">
        <f>questionario!K130</f>
        <v>0</v>
      </c>
      <c r="ED2">
        <f>questionario!F131</f>
        <v>0</v>
      </c>
      <c r="EE2">
        <f>questionario!G131</f>
        <v>0</v>
      </c>
      <c r="EF2">
        <f>questionario!H131</f>
        <v>0</v>
      </c>
      <c r="EG2">
        <f>questionario!I131</f>
        <v>0</v>
      </c>
      <c r="EH2">
        <f>questionario!J131</f>
        <v>0</v>
      </c>
      <c r="EI2">
        <f>questionario!K131</f>
        <v>0</v>
      </c>
      <c r="EJ2">
        <f>questionario!F132</f>
        <v>0</v>
      </c>
      <c r="EK2">
        <f>questionario!G132</f>
        <v>0</v>
      </c>
      <c r="EL2">
        <f>questionario!H132</f>
        <v>0</v>
      </c>
      <c r="EM2">
        <f>questionario!I132</f>
        <v>0</v>
      </c>
      <c r="EN2">
        <f>questionario!J132</f>
        <v>0</v>
      </c>
      <c r="EO2">
        <f>questionario!K132</f>
        <v>0</v>
      </c>
      <c r="EP2">
        <f>questionario!F134</f>
        <v>0</v>
      </c>
      <c r="EQ2">
        <f>questionario!G134</f>
        <v>0</v>
      </c>
      <c r="ER2">
        <f>questionario!H134</f>
        <v>0</v>
      </c>
      <c r="ES2">
        <f>questionario!I134</f>
        <v>0</v>
      </c>
      <c r="ET2">
        <f>questionario!J134</f>
        <v>0</v>
      </c>
      <c r="EU2">
        <f>questionario!K134</f>
        <v>0</v>
      </c>
      <c r="EV2">
        <f>questionario!F135</f>
        <v>0</v>
      </c>
      <c r="EW2">
        <f>questionario!G135</f>
        <v>0</v>
      </c>
      <c r="EX2">
        <f>questionario!H135</f>
        <v>0</v>
      </c>
      <c r="EY2">
        <f>questionario!I135</f>
        <v>0</v>
      </c>
      <c r="EZ2">
        <f>questionario!J135</f>
        <v>0</v>
      </c>
      <c r="FA2">
        <f>questionario!K135</f>
        <v>0</v>
      </c>
      <c r="FB2">
        <f>questionario!F137</f>
        <v>0</v>
      </c>
      <c r="FC2">
        <f>questionario!G137</f>
        <v>0</v>
      </c>
      <c r="FD2">
        <f>questionario!H137</f>
        <v>0</v>
      </c>
      <c r="FE2">
        <f>questionario!I137</f>
        <v>0</v>
      </c>
      <c r="FF2">
        <f>questionario!J137</f>
        <v>0</v>
      </c>
      <c r="FG2">
        <f>questionario!K137</f>
        <v>0</v>
      </c>
      <c r="FH2">
        <f>questionario!F138</f>
        <v>0</v>
      </c>
      <c r="FI2">
        <f>questionario!G138</f>
        <v>0</v>
      </c>
      <c r="FJ2">
        <f>questionario!H138</f>
        <v>0</v>
      </c>
      <c r="FK2">
        <f>questionario!I138</f>
        <v>0</v>
      </c>
      <c r="FL2">
        <f>questionario!J138</f>
        <v>0</v>
      </c>
      <c r="FM2">
        <f>questionario!K138</f>
        <v>0</v>
      </c>
      <c r="FN2">
        <f>questionario!F139</f>
        <v>0</v>
      </c>
      <c r="FO2">
        <f>questionario!G139</f>
        <v>0</v>
      </c>
      <c r="FP2">
        <f>questionario!H139</f>
        <v>0</v>
      </c>
      <c r="FQ2">
        <f>questionario!I139</f>
        <v>0</v>
      </c>
      <c r="FR2">
        <f>questionario!J139</f>
        <v>0</v>
      </c>
      <c r="FS2">
        <f>questionario!K139</f>
        <v>0</v>
      </c>
      <c r="FT2">
        <f>questionario!F142</f>
        <v>0</v>
      </c>
      <c r="FU2">
        <f>questionario!G142</f>
        <v>0</v>
      </c>
      <c r="FV2">
        <f>questionario!H142</f>
        <v>0</v>
      </c>
      <c r="FW2">
        <f>questionario!I142</f>
        <v>0</v>
      </c>
      <c r="FX2">
        <f>questionario!J142</f>
        <v>0</v>
      </c>
      <c r="FY2">
        <f>questionario!K142</f>
        <v>0</v>
      </c>
      <c r="FZ2">
        <f>questionario!H144</f>
        <v>0</v>
      </c>
      <c r="GA2">
        <f>questionario!I144</f>
        <v>0</v>
      </c>
      <c r="GB2">
        <f>questionario!J144</f>
        <v>0</v>
      </c>
      <c r="GC2">
        <f>questionario!K144</f>
        <v>0</v>
      </c>
      <c r="GD2">
        <f>questionario!$P$161</f>
        <v>0</v>
      </c>
      <c r="GE2">
        <f>questionario!$P$162</f>
        <v>0</v>
      </c>
      <c r="GF2">
        <f>questionario!$F$165</f>
        <v>0</v>
      </c>
      <c r="GG2">
        <f>questionario!$F$166</f>
        <v>0</v>
      </c>
      <c r="GH2">
        <f>questionario!$F$167</f>
        <v>0</v>
      </c>
      <c r="GI2">
        <f>questionario!$F$168</f>
        <v>0</v>
      </c>
      <c r="GJ2">
        <f>questionario!$H$168</f>
        <v>0</v>
      </c>
      <c r="GK2">
        <f>questionario!$P$186</f>
        <v>0</v>
      </c>
      <c r="GL2">
        <f>questionario!$P$187</f>
        <v>0</v>
      </c>
      <c r="GM2">
        <f>questionario!$P$188</f>
        <v>0</v>
      </c>
      <c r="GN2">
        <f>questionario!$P$189</f>
        <v>0</v>
      </c>
      <c r="GO2">
        <f>questionario!$P$190</f>
        <v>0</v>
      </c>
      <c r="GP2">
        <f>questionario!$P$191</f>
        <v>0</v>
      </c>
      <c r="GQ2">
        <f>questionario!$P$192</f>
        <v>0</v>
      </c>
      <c r="GR2">
        <f>questionario!$P$195</f>
        <v>0</v>
      </c>
      <c r="GS2">
        <f>questionario!$P$196</f>
        <v>0</v>
      </c>
      <c r="GT2">
        <f>questionario!$P$197</f>
        <v>0</v>
      </c>
      <c r="GU2">
        <f>questionario!$P$198</f>
        <v>0</v>
      </c>
      <c r="GV2">
        <f>questionario!$P$199</f>
        <v>0</v>
      </c>
      <c r="GW2">
        <f>questionario!$P$200</f>
        <v>0</v>
      </c>
      <c r="GX2">
        <f>questionario!$P$201</f>
        <v>0</v>
      </c>
      <c r="GY2">
        <f>questionario!$P$202</f>
        <v>0</v>
      </c>
      <c r="GZ2">
        <f>questionario!$P$205</f>
        <v>0</v>
      </c>
      <c r="HA2">
        <f>questionario!$P$206</f>
        <v>0</v>
      </c>
      <c r="HB2">
        <f>questionario!$P$207</f>
        <v>0</v>
      </c>
      <c r="HC2">
        <f>questionario!$P$208</f>
        <v>0</v>
      </c>
      <c r="HD2">
        <f>questionario!$P$209</f>
        <v>0</v>
      </c>
      <c r="HE2">
        <f>questionario!$P$210</f>
        <v>0</v>
      </c>
      <c r="HF2">
        <f>questionario!$P$211</f>
        <v>0</v>
      </c>
      <c r="HG2">
        <f>questionario!$P$212</f>
        <v>0</v>
      </c>
      <c r="HH2">
        <f>questionario!$P$215</f>
        <v>0</v>
      </c>
      <c r="HI2">
        <f>questionario!$P$216</f>
        <v>0</v>
      </c>
      <c r="HJ2">
        <f>questionario!$P$217</f>
        <v>0</v>
      </c>
      <c r="HK2">
        <f>questionario!$P$220</f>
        <v>0</v>
      </c>
      <c r="HL2">
        <f>questionario!$P$221</f>
        <v>0</v>
      </c>
      <c r="HM2">
        <f>questionario!$P$222</f>
        <v>0</v>
      </c>
      <c r="HN2">
        <f>questionario!$P$223</f>
        <v>0</v>
      </c>
      <c r="HO2" t="str">
        <f>questionario!$E$224</f>
        <v>…….............................................</v>
      </c>
      <c r="HP2">
        <f>questionario!$P$227</f>
        <v>0</v>
      </c>
      <c r="HQ2">
        <f>questionario!$P$228</f>
        <v>0</v>
      </c>
      <c r="HR2">
        <f>questionario!$P$229</f>
        <v>0</v>
      </c>
      <c r="HS2">
        <f>questionario!$P$230</f>
        <v>0</v>
      </c>
      <c r="HT2">
        <f>questionario!$P$231</f>
        <v>0</v>
      </c>
      <c r="HU2">
        <f>questionario!$P$232</f>
        <v>0</v>
      </c>
      <c r="HV2" t="str">
        <f>questionario!$E$233</f>
        <v>…….............................................</v>
      </c>
      <c r="HW2">
        <f>questionario!$P$241</f>
        <v>0</v>
      </c>
      <c r="HX2">
        <f>questionario!$Q$241</f>
        <v>0</v>
      </c>
      <c r="HY2">
        <f>questionario!$P$269</f>
        <v>0</v>
      </c>
      <c r="HZ2">
        <f>questionario!$Q$269</f>
        <v>0</v>
      </c>
      <c r="IA2" s="541">
        <f>questionario!$P$272</f>
        <v>0</v>
      </c>
      <c r="IB2" s="541">
        <f>questionario!$Q$272</f>
        <v>0</v>
      </c>
      <c r="IC2">
        <f>questionario!$P276</f>
        <v>0</v>
      </c>
      <c r="ID2">
        <f>questionario!$P277</f>
        <v>0</v>
      </c>
      <c r="IE2">
        <f>questionario!$P278</f>
        <v>0</v>
      </c>
      <c r="IF2">
        <f>questionario!$P279</f>
        <v>0</v>
      </c>
      <c r="IG2">
        <f>questionario!$P280</f>
        <v>0</v>
      </c>
      <c r="IH2">
        <f>questionario!$P281</f>
        <v>0</v>
      </c>
      <c r="II2">
        <f>questionario!$P282</f>
        <v>0</v>
      </c>
      <c r="IJ2">
        <f>questionario!$P283</f>
        <v>0</v>
      </c>
      <c r="IK2">
        <f>questionario!$P284</f>
        <v>0</v>
      </c>
      <c r="IL2">
        <f>questionario!$P285</f>
        <v>0</v>
      </c>
      <c r="IM2">
        <f>questionario!$P286</f>
        <v>0</v>
      </c>
      <c r="IN2">
        <f>questionario!$K$280</f>
        <v>0</v>
      </c>
      <c r="IO2" s="550" t="str">
        <f>IF(questionario!$P289=1,"no",IF(questionario!$Q289=1,"sì","nr"))</f>
        <v>nr</v>
      </c>
      <c r="IP2">
        <f>questionario!$P$292</f>
        <v>0</v>
      </c>
      <c r="IQ2">
        <f>questionario!$P$293</f>
        <v>0</v>
      </c>
      <c r="IR2">
        <f>questionario!$P$294</f>
        <v>0</v>
      </c>
      <c r="IS2">
        <f>questionario!$P$295</f>
        <v>0</v>
      </c>
      <c r="IT2" s="535">
        <f>questionario!$F$301</f>
        <v>0</v>
      </c>
      <c r="IU2">
        <f>questionario!$G$301</f>
        <v>0</v>
      </c>
      <c r="IV2" s="535">
        <f>questionario!$F$302</f>
        <v>0</v>
      </c>
      <c r="IW2">
        <f>questionario!$G$302</f>
        <v>0</v>
      </c>
      <c r="IX2" s="535">
        <f>questionario!$H$305</f>
        <v>0</v>
      </c>
      <c r="IY2" s="535">
        <f>questionario!$H$306</f>
        <v>0</v>
      </c>
      <c r="IZ2" s="535">
        <f>questionario!$H$307</f>
        <v>0</v>
      </c>
      <c r="JA2" t="str">
        <f>questionario!$H$308</f>
        <v/>
      </c>
      <c r="JB2" s="535">
        <f>questionario!$H$310</f>
        <v>0</v>
      </c>
      <c r="JC2" s="535">
        <f>'Focus - POLITICHE RETRIBUTIVE'!P10</f>
        <v>0</v>
      </c>
      <c r="JD2" s="535">
        <f>'Focus - POLITICHE RETRIBUTIVE'!Q10</f>
        <v>0</v>
      </c>
      <c r="JE2" s="535" t="str">
        <f>'Focus - POLITICHE RETRIBUTIVE'!N14</f>
        <v>0</v>
      </c>
      <c r="JF2" s="535" t="str">
        <f>'Focus - POLITICHE RETRIBUTIVE'!O14</f>
        <v>0</v>
      </c>
      <c r="JG2" s="535" t="str">
        <f>'Focus - POLITICHE RETRIBUTIVE'!P14</f>
        <v>0</v>
      </c>
      <c r="JH2" s="535" t="str">
        <f>'Focus - POLITICHE RETRIBUTIVE'!Q14</f>
        <v>0</v>
      </c>
      <c r="JI2" s="535" t="str">
        <f>'Focus - POLITICHE RETRIBUTIVE'!N15</f>
        <v>0</v>
      </c>
      <c r="JJ2" s="535" t="str">
        <f>'Focus - POLITICHE RETRIBUTIVE'!O15</f>
        <v>0</v>
      </c>
      <c r="JK2" s="535" t="str">
        <f>'Focus - POLITICHE RETRIBUTIVE'!P15</f>
        <v>0</v>
      </c>
      <c r="JL2" s="535" t="str">
        <f>'Focus - POLITICHE RETRIBUTIVE'!Q15</f>
        <v>0</v>
      </c>
      <c r="JM2" s="535" t="str">
        <f>'Focus - POLITICHE RETRIBUTIVE'!N16</f>
        <v>0</v>
      </c>
      <c r="JN2" s="535" t="str">
        <f>'Focus - POLITICHE RETRIBUTIVE'!O16</f>
        <v>0</v>
      </c>
      <c r="JO2" s="535" t="str">
        <f>'Focus - POLITICHE RETRIBUTIVE'!P16</f>
        <v>0</v>
      </c>
      <c r="JP2" s="535" t="str">
        <f>'Focus - POLITICHE RETRIBUTIVE'!Q16</f>
        <v>0</v>
      </c>
      <c r="JQ2" s="535" t="str">
        <f>'Focus - POLITICHE RETRIBUTIVE'!N17</f>
        <v>0</v>
      </c>
      <c r="JR2" s="535" t="str">
        <f>'Focus - POLITICHE RETRIBUTIVE'!O17</f>
        <v>0</v>
      </c>
      <c r="JS2" s="535" t="str">
        <f>'Focus - POLITICHE RETRIBUTIVE'!P17</f>
        <v>0</v>
      </c>
      <c r="JT2" s="535" t="str">
        <f>'Focus - POLITICHE RETRIBUTIVE'!Q17</f>
        <v>0</v>
      </c>
      <c r="JU2" s="535" t="str">
        <f>'Focus - POLITICHE RETRIBUTIVE'!N18</f>
        <v>0</v>
      </c>
      <c r="JV2" s="535" t="str">
        <f>'Focus - POLITICHE RETRIBUTIVE'!O18</f>
        <v>0</v>
      </c>
      <c r="JW2" s="535" t="str">
        <f>'Focus - POLITICHE RETRIBUTIVE'!P18</f>
        <v>0</v>
      </c>
      <c r="JX2" s="535" t="str">
        <f>'Focus - POLITICHE RETRIBUTIVE'!Q18</f>
        <v>0</v>
      </c>
      <c r="JY2" s="535" t="str">
        <f>'Focus - POLITICHE RETRIBUTIVE'!N19</f>
        <v>0</v>
      </c>
      <c r="JZ2" s="535" t="str">
        <f>'Focus - POLITICHE RETRIBUTIVE'!O19</f>
        <v>0</v>
      </c>
      <c r="KA2" s="535" t="str">
        <f>'Focus - POLITICHE RETRIBUTIVE'!P19</f>
        <v>0</v>
      </c>
      <c r="KB2" s="535" t="str">
        <f>'Focus - POLITICHE RETRIBUTIVE'!Q19</f>
        <v>0</v>
      </c>
      <c r="KC2" s="535" t="str">
        <f>'Focus - POLITICHE RETRIBUTIVE'!N20</f>
        <v>0</v>
      </c>
      <c r="KD2" s="535" t="str">
        <f>'Focus - POLITICHE RETRIBUTIVE'!O20</f>
        <v>0</v>
      </c>
      <c r="KE2" s="535" t="str">
        <f>'Focus - POLITICHE RETRIBUTIVE'!P20</f>
        <v>0</v>
      </c>
      <c r="KF2" s="535" t="str">
        <f>'Focus - POLITICHE RETRIBUTIVE'!Q20</f>
        <v>0</v>
      </c>
      <c r="KG2" s="535" t="str">
        <f>'Focus - POLITICHE RETRIBUTIVE'!N21</f>
        <v>0</v>
      </c>
      <c r="KH2" s="535" t="str">
        <f>'Focus - POLITICHE RETRIBUTIVE'!O21</f>
        <v>0</v>
      </c>
      <c r="KI2" s="535" t="str">
        <f>'Focus - POLITICHE RETRIBUTIVE'!P21</f>
        <v>0</v>
      </c>
      <c r="KJ2" s="535" t="str">
        <f>'Focus - POLITICHE RETRIBUTIVE'!Q21</f>
        <v>0</v>
      </c>
      <c r="KK2" s="535">
        <f>'Focus - POLITICHE RETRIBUTIVE'!F26</f>
        <v>0</v>
      </c>
      <c r="KL2" s="535">
        <f>'Focus - POLITICHE RETRIBUTIVE'!F27</f>
        <v>0</v>
      </c>
      <c r="KM2" s="535">
        <f>'Focus - POLITICHE RETRIBUTIVE'!F28</f>
        <v>0</v>
      </c>
      <c r="KN2" s="535">
        <f>'Focus - POLITICHE RETRIBUTIVE'!F29</f>
        <v>0</v>
      </c>
      <c r="KO2" s="535" t="e">
        <f>'Focus - POLITICHE RETRIBUTIVE'!I29</f>
        <v>#VALUE!</v>
      </c>
      <c r="KP2" s="535">
        <f>'Focus - POLITICHE RETRIBUTIVE'!F33</f>
        <v>0</v>
      </c>
      <c r="KQ2" s="535">
        <f>'Focus - POLITICHE RETRIBUTIVE'!P37</f>
        <v>0</v>
      </c>
      <c r="KR2" s="535">
        <f>'Focus - POLITICHE RETRIBUTIVE'!P38</f>
        <v>0</v>
      </c>
      <c r="KS2" s="535">
        <f>'Focus - POLITICHE RETRIBUTIVE'!P39</f>
        <v>0</v>
      </c>
      <c r="KT2" s="535">
        <f>'Focus - POLITICHE RETRIBUTIVE'!P40</f>
        <v>0</v>
      </c>
      <c r="KU2" s="535">
        <f>'Focus - POLITICHE RETRIBUTIVE'!P45</f>
        <v>0</v>
      </c>
      <c r="KV2" s="535">
        <f>'Focus - POLITICHE RETRIBUTIVE'!P46</f>
        <v>0</v>
      </c>
      <c r="KW2" s="535">
        <f>'Focus - POLITICHE RETRIBUTIVE'!P47</f>
        <v>0</v>
      </c>
      <c r="KX2" s="535">
        <f>'Focus - POLITICHE RETRIBUTIVE'!P48</f>
        <v>0</v>
      </c>
      <c r="KY2" s="535">
        <f>'Focus - POLITICHE RETRIBUTIVE'!P49</f>
        <v>0</v>
      </c>
      <c r="KZ2" s="535">
        <f>'Focus - POLITICHE RETRIBUTIVE'!P50</f>
        <v>0</v>
      </c>
      <c r="LA2" s="535">
        <f>'Focus - POLITICHE RETRIBUTIVE'!P51</f>
        <v>0</v>
      </c>
      <c r="LB2" s="535">
        <f>'Focus - POLITICHE RETRIBUTIVE'!P52</f>
        <v>0</v>
      </c>
      <c r="LC2" s="535">
        <f>'Focus - POLITICHE RETRIBUTIVE'!P53</f>
        <v>0</v>
      </c>
      <c r="LD2" s="535">
        <f>'Focus - POLITICHE RETRIBUTIVE'!P54</f>
        <v>0</v>
      </c>
      <c r="LE2" s="535">
        <f>'Focus - POLITICHE RETRIBUTIVE'!P55</f>
        <v>0</v>
      </c>
      <c r="LF2" s="535">
        <f>'Focus - POLITICHE RETRIBUTIVE'!P56</f>
        <v>0</v>
      </c>
      <c r="LG2" s="535">
        <f>'Focus - POLITICHE RETRIBUTIVE'!P57</f>
        <v>0</v>
      </c>
      <c r="LH2" s="535">
        <f>'Focus - POLITICHE RETRIBUTIVE'!P58</f>
        <v>0</v>
      </c>
      <c r="LI2" s="535">
        <f>'Focus - POLITICHE RETRIBUTIVE'!P59</f>
        <v>0</v>
      </c>
      <c r="LJ2" s="535">
        <f>'Focus - POLITICHE RETRIBUTIVE'!P60</f>
        <v>0</v>
      </c>
      <c r="LK2" s="535">
        <f>'Focus - POLITICHE RETRIBUTIVE'!P61</f>
        <v>0</v>
      </c>
      <c r="LL2" s="535">
        <f>'Focus - POLITICHE RETRIBUTIVE'!P62</f>
        <v>0</v>
      </c>
      <c r="LM2" s="535">
        <f>'Focus - POLITICHE RETRIBUTIVE'!P63</f>
        <v>0</v>
      </c>
      <c r="LN2" s="535" t="str">
        <f>'Focus - POLITICHE RETRIBUTIVE'!H64</f>
        <v>….....</v>
      </c>
      <c r="LO2" s="543">
        <f>'Focus - POLITICHE RETRIBUTIVE'!F74</f>
        <v>0</v>
      </c>
      <c r="LP2" s="543">
        <f>'Focus - POLITICHE RETRIBUTIVE'!F70</f>
        <v>0</v>
      </c>
      <c r="LQ2" s="543">
        <f>'Focus - POLITICHE RETRIBUTIVE'!F71</f>
        <v>0</v>
      </c>
      <c r="LR2" s="543">
        <f>'Focus - POLITICHE RETRIBUTIVE'!F72</f>
        <v>0</v>
      </c>
      <c r="LS2" s="544">
        <f>'Focus - POLITICHE RETRIBUTIVE'!F78</f>
        <v>0</v>
      </c>
      <c r="LT2" s="535">
        <f>'Focus - POLITICHE RETRIBUTIVE'!P82</f>
        <v>0</v>
      </c>
      <c r="LU2" s="535">
        <f>'Focus - POLITICHE RETRIBUTIVE'!Q82</f>
        <v>0</v>
      </c>
      <c r="LV2" s="543">
        <f>'Focus - POLITICHE RETRIBUTIVE'!F85</f>
        <v>0</v>
      </c>
      <c r="LW2" s="545">
        <f>questionario!P101</f>
        <v>0</v>
      </c>
      <c r="LX2" s="545">
        <f>questionario!Q101</f>
        <v>0</v>
      </c>
      <c r="LY2" s="545">
        <f>questionario!F101</f>
        <v>0</v>
      </c>
      <c r="LZ2" s="545">
        <f>questionario!P104</f>
        <v>0</v>
      </c>
      <c r="MA2" s="545">
        <f>questionario!Q104</f>
        <v>0</v>
      </c>
      <c r="MB2" s="545">
        <f>questionario!F104</f>
        <v>0</v>
      </c>
      <c r="MC2" s="545" t="str">
        <f>IF(questionario!I62="","",questionario!I62)</f>
        <v/>
      </c>
      <c r="MD2" s="545" t="str">
        <f>IF(questionario!I63="","",questionario!I63)</f>
        <v/>
      </c>
      <c r="ME2" s="545" t="str">
        <f>IF(questionario!I64="","",questionario!I64)</f>
        <v/>
      </c>
      <c r="MF2" s="545" t="str">
        <f>IF(questionario!D108="","",questionario!D108)</f>
        <v/>
      </c>
      <c r="MG2" s="545" t="str">
        <f>IF(questionario!D109="","",questionario!D109)</f>
        <v/>
      </c>
      <c r="MH2" s="545">
        <f>IF(questionario!D110="","",questionario!D110)</f>
        <v>0</v>
      </c>
      <c r="MI2" s="546">
        <f>questionario!G236</f>
        <v>0</v>
      </c>
      <c r="MJ2" s="546">
        <f>questionario!I236</f>
        <v>0</v>
      </c>
      <c r="MK2" s="546">
        <f>questionario!P245</f>
        <v>0</v>
      </c>
      <c r="ML2" s="546">
        <f>questionario!P246</f>
        <v>0</v>
      </c>
      <c r="MM2" s="546">
        <f>questionario!P247</f>
        <v>0</v>
      </c>
      <c r="MN2" s="546">
        <f>questionario!P248</f>
        <v>0</v>
      </c>
      <c r="MO2" s="546">
        <f>questionario!P249</f>
        <v>0</v>
      </c>
      <c r="MP2" s="546">
        <f>questionario!P250</f>
        <v>0</v>
      </c>
      <c r="MQ2" s="546">
        <f>questionario!P251</f>
        <v>0</v>
      </c>
      <c r="MR2" s="546">
        <f>questionario!P252</f>
        <v>0</v>
      </c>
      <c r="MS2" s="546">
        <f>questionario!P253</f>
        <v>0</v>
      </c>
      <c r="MT2" s="546">
        <f>questionario!P254</f>
        <v>0</v>
      </c>
      <c r="MU2" s="546">
        <f>questionario!P255</f>
        <v>0</v>
      </c>
      <c r="MV2" s="546">
        <f>questionario!P256</f>
        <v>0</v>
      </c>
      <c r="MW2" s="546" t="str">
        <f>questionario!E257</f>
        <v>…….............................................</v>
      </c>
      <c r="MX2" s="546">
        <f>questionario!P261</f>
        <v>0</v>
      </c>
      <c r="MY2" s="546">
        <f>questionario!P262</f>
        <v>0</v>
      </c>
      <c r="MZ2" s="546">
        <f>questionario!P263</f>
        <v>0</v>
      </c>
      <c r="NA2" s="546">
        <f>questionario!P264</f>
        <v>0</v>
      </c>
      <c r="NB2" s="546">
        <f>questionario!P265</f>
        <v>0</v>
      </c>
      <c r="NC2" s="546">
        <f>questionario!P266</f>
        <v>0</v>
      </c>
      <c r="ND2" s="546">
        <f>questionario!P267</f>
        <v>0</v>
      </c>
      <c r="NE2" s="546" t="str">
        <f>IF(questionario!K314="","",questionario!K314)</f>
        <v>%</v>
      </c>
    </row>
  </sheetData>
  <conditionalFormatting sqref="CT1:DA1">
    <cfRule type="expression" dxfId="6" priority="3">
      <formula>OR($P$155=1,$P$156=1)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CF48-C81C-4D6E-B652-14DD12B4658F}">
  <sheetPr codeName="Foglio1">
    <pageSetUpPr fitToPage="1"/>
  </sheetPr>
  <dimension ref="A1:Q59"/>
  <sheetViews>
    <sheetView showGridLines="0" zoomScaleNormal="100" workbookViewId="0">
      <selection sqref="A1:B2"/>
    </sheetView>
  </sheetViews>
  <sheetFormatPr defaultColWidth="0" defaultRowHeight="14.25" zeroHeight="1"/>
  <cols>
    <col min="1" max="2" width="11.5703125" style="199" customWidth="1"/>
    <col min="3" max="14" width="10" style="199" customWidth="1"/>
    <col min="15" max="15" width="9.5703125" style="199" customWidth="1"/>
    <col min="16" max="17" width="0" style="199" hidden="1" customWidth="1"/>
    <col min="18" max="16384" width="9.5703125" style="199" hidden="1"/>
  </cols>
  <sheetData>
    <row r="1" spans="1:14">
      <c r="A1" s="756"/>
      <c r="B1" s="756"/>
    </row>
    <row r="2" spans="1:14" ht="36" customHeight="1">
      <c r="A2" s="756"/>
      <c r="B2" s="756"/>
      <c r="C2" s="200"/>
      <c r="D2" s="757" t="s">
        <v>842</v>
      </c>
      <c r="E2" s="758"/>
      <c r="F2" s="758"/>
      <c r="G2" s="758"/>
      <c r="H2" s="759" t="str">
        <f>CONCATENATE(" - ",UPPER(questionario!F15))</f>
        <v xml:space="preserve"> - </v>
      </c>
      <c r="I2" s="759"/>
      <c r="J2" s="759"/>
      <c r="K2" s="759"/>
      <c r="L2" s="759"/>
      <c r="M2" s="760"/>
      <c r="N2" s="201"/>
    </row>
    <row r="3" spans="1:14" ht="24" customHeight="1">
      <c r="A3" s="744"/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  <c r="N3" s="744"/>
    </row>
    <row r="4" spans="1:14" ht="24" customHeight="1">
      <c r="A4" s="744" t="str">
        <f>CONCATENATE("Buongiorno ",PROPER(questionario!D8),".")</f>
        <v>Buongiorno .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  <c r="M4" s="744"/>
      <c r="N4" s="744"/>
    </row>
    <row r="5" spans="1:14" ht="24" customHeight="1">
      <c r="A5" s="744" t="s">
        <v>431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</row>
    <row r="6" spans="1:14" ht="36" customHeight="1">
      <c r="A6" s="745" t="s">
        <v>432</v>
      </c>
      <c r="B6" s="745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</row>
    <row r="7" spans="1:14" ht="24" customHeight="1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</row>
    <row r="8" spans="1:14" ht="24" customHeight="1">
      <c r="A8" s="753"/>
      <c r="B8" s="754"/>
      <c r="C8" s="755" t="s">
        <v>35</v>
      </c>
      <c r="D8" s="755"/>
      <c r="E8" s="755"/>
      <c r="F8" s="755" t="s">
        <v>23</v>
      </c>
      <c r="G8" s="755"/>
      <c r="H8" s="755"/>
      <c r="I8" s="755" t="s">
        <v>36</v>
      </c>
      <c r="J8" s="755"/>
      <c r="K8" s="755"/>
      <c r="L8" s="755" t="s">
        <v>26</v>
      </c>
      <c r="M8" s="755"/>
      <c r="N8" s="755"/>
    </row>
    <row r="9" spans="1:14" ht="24" customHeight="1">
      <c r="A9" s="753"/>
      <c r="B9" s="754"/>
      <c r="C9" s="202" t="s">
        <v>14</v>
      </c>
      <c r="D9" s="203" t="s">
        <v>15</v>
      </c>
      <c r="E9" s="204" t="s">
        <v>35</v>
      </c>
      <c r="F9" s="202" t="s">
        <v>14</v>
      </c>
      <c r="G9" s="203" t="s">
        <v>15</v>
      </c>
      <c r="H9" s="204" t="s">
        <v>35</v>
      </c>
      <c r="I9" s="202" t="s">
        <v>14</v>
      </c>
      <c r="J9" s="203" t="s">
        <v>15</v>
      </c>
      <c r="K9" s="204" t="s">
        <v>35</v>
      </c>
      <c r="L9" s="202" t="s">
        <v>14</v>
      </c>
      <c r="M9" s="203" t="s">
        <v>15</v>
      </c>
      <c r="N9" s="204" t="s">
        <v>35</v>
      </c>
    </row>
    <row r="10" spans="1:14" ht="24" customHeight="1">
      <c r="A10" s="746" t="s">
        <v>39</v>
      </c>
      <c r="B10" s="747"/>
      <c r="C10" s="205">
        <f>+F10+I10+L10</f>
        <v>0</v>
      </c>
      <c r="D10" s="205">
        <f>+G10+J10+M10</f>
        <v>0</v>
      </c>
      <c r="E10" s="206">
        <f>C10+D10</f>
        <v>0</v>
      </c>
      <c r="F10" s="205">
        <f>+questionario!S126</f>
        <v>0</v>
      </c>
      <c r="G10" s="207">
        <f>+questionario!T126</f>
        <v>0</v>
      </c>
      <c r="H10" s="206">
        <f>+F10+G10</f>
        <v>0</v>
      </c>
      <c r="I10" s="205">
        <f>+questionario!V126</f>
        <v>0</v>
      </c>
      <c r="J10" s="207">
        <f>+questionario!W126</f>
        <v>0</v>
      </c>
      <c r="K10" s="206">
        <f>+I10+J10</f>
        <v>0</v>
      </c>
      <c r="L10" s="205">
        <f>+questionario!Y126</f>
        <v>0</v>
      </c>
      <c r="M10" s="207">
        <f>+questionario!Z126</f>
        <v>0</v>
      </c>
      <c r="N10" s="206">
        <f>+L10+M10</f>
        <v>0</v>
      </c>
    </row>
    <row r="11" spans="1:14" ht="24" customHeight="1">
      <c r="A11" s="748" t="s">
        <v>40</v>
      </c>
      <c r="B11" s="749"/>
      <c r="C11" s="231" t="str">
        <f>IF(C$10&gt;0,+(F11*F$10+I11*I$10+L11*L$10)/C$10,"0")</f>
        <v>0</v>
      </c>
      <c r="D11" s="232" t="str">
        <f>IF(D$10&gt;0,+(G11*G$10+J11*J$10+M11*M$10)/D$10,"0")</f>
        <v>0</v>
      </c>
      <c r="E11" s="233" t="str">
        <f>IF(C10&gt;0,IF(D10&gt;0,+(C11*C10+D11*D10)/E10,C11),D11)</f>
        <v>0</v>
      </c>
      <c r="F11" s="231" t="str">
        <f>+questionario!S127</f>
        <v>0</v>
      </c>
      <c r="G11" s="232" t="str">
        <f>+questionario!T127</f>
        <v>0</v>
      </c>
      <c r="H11" s="233" t="str">
        <f>IF(F10&gt;0,IF(G10&gt;0,+(F11*F10+G11*G10)/H10,F11),G11)</f>
        <v>0</v>
      </c>
      <c r="I11" s="231" t="str">
        <f>+questionario!V127</f>
        <v>0</v>
      </c>
      <c r="J11" s="232" t="str">
        <f>+questionario!W127</f>
        <v>0</v>
      </c>
      <c r="K11" s="233" t="str">
        <f>IF(I10&gt;0,IF(J10&gt;0,+(I11*I10+J11*J10)/K10,I11),J11)</f>
        <v>0</v>
      </c>
      <c r="L11" s="231" t="str">
        <f>+questionario!Y127</f>
        <v>0</v>
      </c>
      <c r="M11" s="232" t="str">
        <f>+questionario!Z127</f>
        <v>0</v>
      </c>
      <c r="N11" s="233" t="str">
        <f>IF(L10&gt;0,IF(M10&gt;0,+(L11*L10+M11*M10)/N10,L11),M11)</f>
        <v>0</v>
      </c>
    </row>
    <row r="12" spans="1:14" ht="24" customHeight="1">
      <c r="A12" s="748" t="s">
        <v>41</v>
      </c>
      <c r="B12" s="749"/>
      <c r="C12" s="231" t="str">
        <f>IF($C$10&gt;0,+(F12*$F$10+I12*$I$10+L12*$L$10)/$C$10,"0")</f>
        <v>0</v>
      </c>
      <c r="D12" s="232" t="str">
        <f>IF(D$10&gt;0,+(G12*G$10+J12*J$10+M12*M$10)/D$10,"0")</f>
        <v>0</v>
      </c>
      <c r="E12" s="233" t="str">
        <f>IF(C10&gt;0,IF(D10&gt;0,+(C12*C10+D12*D10)/E10,C12),D12)</f>
        <v>0</v>
      </c>
      <c r="F12" s="231" t="str">
        <f>+questionario!S128</f>
        <v>0</v>
      </c>
      <c r="G12" s="232" t="str">
        <f>+questionario!T128</f>
        <v>0</v>
      </c>
      <c r="H12" s="233" t="str">
        <f>IF(F10&gt;0,IF(G10&gt;0,+(F12*F10+G12*G10)/H10,F12),G12)</f>
        <v>0</v>
      </c>
      <c r="I12" s="231" t="str">
        <f>+questionario!V128</f>
        <v>0</v>
      </c>
      <c r="J12" s="232" t="str">
        <f>+questionario!W128</f>
        <v>0</v>
      </c>
      <c r="K12" s="233" t="str">
        <f>IF(I10&gt;0,IF(J10&gt;0,+(I12*I10+J12*J10)/K10,I12),J12)</f>
        <v>0</v>
      </c>
      <c r="L12" s="231" t="str">
        <f>+questionario!Y128</f>
        <v>0</v>
      </c>
      <c r="M12" s="232" t="str">
        <f>+questionario!Z128</f>
        <v>0</v>
      </c>
      <c r="N12" s="233" t="str">
        <f>IF(L10&gt;0,IF(M10&gt;0,+(L12*L10+M12*M10)/N10,L12),M12)</f>
        <v>0</v>
      </c>
    </row>
    <row r="13" spans="1:14" ht="24" customHeight="1">
      <c r="A13" s="748" t="s">
        <v>42</v>
      </c>
      <c r="B13" s="749"/>
      <c r="C13" s="231" t="str">
        <f>IF($C$10&gt;0,+(F13*$F$10+I13*$I$10+L13*$L$10)/$C$10,"0")</f>
        <v>0</v>
      </c>
      <c r="D13" s="232" t="str">
        <f>IF(D$10&gt;0,+(G13*G$10+J13*J$10+M13*M$10)/D$10,"0")</f>
        <v>0</v>
      </c>
      <c r="E13" s="233" t="str">
        <f>IF(C10&gt;0,IF(D10&gt;0,+E11-E12,C13),D13)</f>
        <v>0</v>
      </c>
      <c r="F13" s="231" t="str">
        <f>IF(F10&gt;0,+F11-F12,"0")</f>
        <v>0</v>
      </c>
      <c r="G13" s="232" t="str">
        <f>IF(G10&gt;0,+G11-G12,"0")</f>
        <v>0</v>
      </c>
      <c r="H13" s="233" t="str">
        <f>IF(F10&gt;0,IF(G10&gt;0,+H11-H12,F13),G13)</f>
        <v>0</v>
      </c>
      <c r="I13" s="231" t="str">
        <f>IF(I10&gt;0,+I11-I12,"0")</f>
        <v>0</v>
      </c>
      <c r="J13" s="232" t="str">
        <f>IF(J10&gt;0,+J11-J12,"0")</f>
        <v>0</v>
      </c>
      <c r="K13" s="233" t="str">
        <f>IF(I10&gt;0,IF(J10&gt;0,+K11-K12,I13),J13)</f>
        <v>0</v>
      </c>
      <c r="L13" s="231" t="str">
        <f>IF(L10&gt;0,+L11-L12,"0")</f>
        <v>0</v>
      </c>
      <c r="M13" s="232" t="str">
        <f>IF(M10&gt;0,+M11-M12,"0")</f>
        <v>0</v>
      </c>
      <c r="N13" s="233" t="str">
        <f>IF(L10&gt;0,IF(M10&gt;0,+N11-N12,L13),M13)</f>
        <v>0</v>
      </c>
    </row>
    <row r="14" spans="1:14" ht="24" customHeight="1">
      <c r="A14" s="750" t="s">
        <v>58</v>
      </c>
      <c r="B14" s="751"/>
      <c r="C14" s="208" t="str">
        <f>IF($C$10&gt;0,+(F14*$F$10+I14*$I$10+L14*$L$10)/$C$10,"0")</f>
        <v>0</v>
      </c>
      <c r="D14" s="209" t="str">
        <f>IF(D$10&gt;0,+(G14*G$10+J14*J$10+M14*M$10)/D$10,"0")</f>
        <v>0</v>
      </c>
      <c r="E14" s="210" t="str">
        <f>IF(C10&gt;0,IF(D10&gt;0,+E13/E11,C14),D14)</f>
        <v>0</v>
      </c>
      <c r="F14" s="208" t="str">
        <f>IF(F10&gt;0,+F13/F11,"0")</f>
        <v>0</v>
      </c>
      <c r="G14" s="209" t="str">
        <f>IF(G10&gt;0,+G13/G11,"0")</f>
        <v>0</v>
      </c>
      <c r="H14" s="210" t="str">
        <f>IF(F10&gt;0,IF(G10&gt;0,+H13/H11,F14),G14)</f>
        <v>0</v>
      </c>
      <c r="I14" s="208" t="str">
        <f>IF(I10&gt;0,+I13/I11,"0")</f>
        <v>0</v>
      </c>
      <c r="J14" s="209" t="str">
        <f>IF(J10&gt;0,+J13/J11,"0")</f>
        <v>0</v>
      </c>
      <c r="K14" s="210" t="str">
        <f>IF(I10&gt;0,IF(J10&gt;0,+K13/K11,I14),J14)</f>
        <v>0</v>
      </c>
      <c r="L14" s="208" t="str">
        <f>IF(L10&gt;0,+L13/L11,"0")</f>
        <v>0</v>
      </c>
      <c r="M14" s="209" t="str">
        <f>IF(M10&gt;0,+M13/M11,"0")</f>
        <v>0</v>
      </c>
      <c r="N14" s="210" t="str">
        <f>IF(L10&gt;0,IF(M10&gt;0,+N13/N11,L14),M14)</f>
        <v>0</v>
      </c>
    </row>
    <row r="15" spans="1:14" ht="24" customHeight="1">
      <c r="A15" s="752" t="s">
        <v>843</v>
      </c>
      <c r="B15" s="752"/>
      <c r="C15" s="752"/>
      <c r="D15" s="752"/>
      <c r="E15" s="752"/>
      <c r="F15" s="752"/>
      <c r="G15" s="752"/>
      <c r="H15" s="752"/>
      <c r="I15" s="752"/>
      <c r="J15" s="752"/>
      <c r="K15" s="752"/>
      <c r="L15" s="752"/>
      <c r="M15" s="752"/>
      <c r="N15" s="752"/>
    </row>
    <row r="16" spans="1:14" ht="24" customHeight="1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</row>
    <row r="17" spans="1:17" ht="24" customHeight="1">
      <c r="A17" s="744" t="s">
        <v>433</v>
      </c>
      <c r="B17" s="744"/>
      <c r="C17" s="744"/>
      <c r="D17" s="744"/>
      <c r="E17" s="744"/>
      <c r="F17" s="744"/>
      <c r="G17" s="744"/>
      <c r="H17" s="744"/>
      <c r="I17" s="744"/>
      <c r="J17" s="744"/>
      <c r="K17" s="744"/>
      <c r="L17" s="744"/>
      <c r="M17" s="744"/>
      <c r="N17" s="744"/>
    </row>
    <row r="18" spans="1:17" ht="50.25" customHeight="1">
      <c r="A18" s="745" t="str">
        <f>CONCATENATE("Ci auguriamo di poter contare anche in futuro sulla sua attiva partecipazione, e provvederemo a informarla - all’indirizzo ",LOWER(questionario!B10)," che ha indicato sul questionario - non appena saranno disponibili i risultati dell’indagine.")</f>
        <v>Ci auguriamo di poter contare anche in futuro sulla sua attiva partecipazione, e provvederemo a informarla - all’indirizzo  che ha indicato sul questionario - non appena saranno disponibili i risultati dell’indagine.</v>
      </c>
      <c r="B18" s="745"/>
      <c r="C18" s="745"/>
      <c r="D18" s="745"/>
      <c r="E18" s="745"/>
      <c r="F18" s="745"/>
      <c r="G18" s="745"/>
      <c r="H18" s="745"/>
      <c r="I18" s="745"/>
      <c r="J18" s="745"/>
      <c r="K18" s="745"/>
      <c r="L18" s="745"/>
      <c r="M18" s="745"/>
      <c r="N18" s="745"/>
    </row>
    <row r="19" spans="1:17" ht="24" customHeight="1">
      <c r="A19" s="744" t="s">
        <v>434</v>
      </c>
      <c r="B19" s="744"/>
      <c r="C19" s="744"/>
      <c r="D19" s="744"/>
      <c r="E19" s="744"/>
      <c r="F19" s="744"/>
      <c r="G19" s="744"/>
      <c r="H19" s="744"/>
      <c r="I19" s="744"/>
      <c r="J19" s="744"/>
      <c r="K19" s="744"/>
      <c r="L19" s="744"/>
      <c r="M19" s="744"/>
      <c r="N19" s="744"/>
    </row>
    <row r="20" spans="1:17"/>
    <row r="21" spans="1:17"/>
    <row r="22" spans="1:17"/>
    <row r="23" spans="1:17" ht="18" customHeight="1">
      <c r="A23" s="211" t="s">
        <v>435</v>
      </c>
      <c r="B23" s="212"/>
      <c r="C23" s="212"/>
      <c r="D23" s="212"/>
      <c r="E23" s="213"/>
      <c r="F23" s="212"/>
      <c r="G23" s="212"/>
      <c r="H23" s="214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8" customHeight="1">
      <c r="A24" s="215"/>
      <c r="B24" s="216"/>
      <c r="C24" s="216"/>
      <c r="D24" s="216"/>
      <c r="E24" s="216"/>
      <c r="F24" s="216"/>
      <c r="G24" s="216"/>
      <c r="H24" s="217"/>
      <c r="I24" s="330"/>
      <c r="J24" s="10"/>
      <c r="K24" s="10"/>
      <c r="L24" s="10"/>
      <c r="M24" s="10"/>
      <c r="N24" s="10"/>
      <c r="O24" s="10"/>
      <c r="P24" s="10"/>
      <c r="Q24" s="10"/>
    </row>
    <row r="25" spans="1:17" ht="18" customHeight="1">
      <c r="A25" s="218" t="s">
        <v>436</v>
      </c>
      <c r="B25" s="219"/>
      <c r="C25" s="219"/>
      <c r="D25" s="216"/>
      <c r="E25" s="216"/>
      <c r="F25" s="216"/>
      <c r="G25" s="220" t="s">
        <v>437</v>
      </c>
      <c r="H25" s="217"/>
      <c r="I25" s="330"/>
      <c r="J25" s="10"/>
      <c r="K25" s="10"/>
      <c r="L25" s="10"/>
      <c r="M25" s="10"/>
      <c r="N25" s="10"/>
      <c r="O25" s="10"/>
      <c r="P25" s="10"/>
      <c r="Q25" s="10"/>
    </row>
    <row r="26" spans="1:17" ht="18" customHeight="1">
      <c r="A26" s="218"/>
      <c r="B26" s="216"/>
      <c r="C26" s="216"/>
      <c r="D26" s="216"/>
      <c r="E26" s="216"/>
      <c r="F26" s="216"/>
      <c r="G26" s="219"/>
      <c r="H26" s="217"/>
      <c r="I26" s="331"/>
      <c r="J26" s="10"/>
      <c r="K26" s="10"/>
      <c r="L26" s="10"/>
      <c r="M26" s="10"/>
      <c r="N26" s="10"/>
      <c r="O26" s="10"/>
      <c r="P26" s="10"/>
      <c r="Q26" s="10"/>
    </row>
    <row r="27" spans="1:17" ht="18" customHeight="1">
      <c r="A27" s="218" t="s">
        <v>553</v>
      </c>
      <c r="B27" s="216"/>
      <c r="C27" s="216"/>
      <c r="D27" s="216"/>
      <c r="E27" s="216"/>
      <c r="F27" s="216"/>
      <c r="G27" s="219">
        <v>9</v>
      </c>
      <c r="H27" s="217"/>
      <c r="I27" s="331"/>
      <c r="J27" s="10"/>
      <c r="K27" s="10"/>
      <c r="L27" s="10"/>
      <c r="M27" s="10"/>
      <c r="N27" s="10"/>
      <c r="O27" s="10"/>
      <c r="P27" s="10"/>
      <c r="Q27" s="10"/>
    </row>
    <row r="28" spans="1:17" ht="18" customHeight="1">
      <c r="A28" s="218" t="s">
        <v>844</v>
      </c>
      <c r="B28" s="216"/>
      <c r="C28" s="216"/>
      <c r="D28" s="216"/>
      <c r="E28" s="216"/>
      <c r="F28" s="216"/>
      <c r="G28" s="219">
        <v>11</v>
      </c>
      <c r="H28" s="217"/>
      <c r="I28" s="331"/>
      <c r="J28" s="10"/>
      <c r="K28" s="10"/>
      <c r="L28" s="10"/>
      <c r="M28" s="10"/>
      <c r="N28" s="10"/>
      <c r="O28" s="10"/>
      <c r="P28" s="10"/>
      <c r="Q28" s="10"/>
    </row>
    <row r="29" spans="1:17" ht="18" customHeight="1">
      <c r="A29" s="218" t="s">
        <v>845</v>
      </c>
      <c r="B29" s="216"/>
      <c r="C29" s="216"/>
      <c r="D29" s="216"/>
      <c r="E29" s="216"/>
      <c r="F29" s="216"/>
      <c r="G29" s="219">
        <f>AVERAGE(G27:G28)</f>
        <v>10</v>
      </c>
      <c r="H29" s="217"/>
      <c r="I29" s="331"/>
      <c r="J29" s="10"/>
      <c r="K29" s="10"/>
      <c r="L29" s="10"/>
      <c r="M29" s="10"/>
      <c r="N29" s="10"/>
      <c r="O29" s="10"/>
      <c r="P29" s="10"/>
      <c r="Q29" s="10"/>
    </row>
    <row r="30" spans="1:17" ht="18" customHeight="1">
      <c r="A30" s="218" t="s">
        <v>438</v>
      </c>
      <c r="B30" s="219"/>
      <c r="C30" s="219"/>
      <c r="D30" s="219"/>
      <c r="E30" s="219"/>
      <c r="F30" s="219"/>
      <c r="G30" s="219">
        <v>365</v>
      </c>
      <c r="H30" s="221"/>
      <c r="I30" s="331"/>
      <c r="J30" s="10"/>
      <c r="K30" s="10"/>
      <c r="L30" s="10"/>
      <c r="M30" s="10"/>
      <c r="N30" s="10"/>
      <c r="O30" s="10"/>
      <c r="P30" s="10"/>
      <c r="Q30" s="10"/>
    </row>
    <row r="31" spans="1:17" ht="18" customHeight="1">
      <c r="A31" s="218" t="s">
        <v>439</v>
      </c>
      <c r="B31" s="219"/>
      <c r="C31" s="219"/>
      <c r="D31" s="219"/>
      <c r="E31" s="219"/>
      <c r="F31" s="219"/>
      <c r="G31" s="219">
        <v>104</v>
      </c>
      <c r="H31" s="221"/>
      <c r="I31" s="331"/>
      <c r="J31" s="10"/>
      <c r="K31" s="10"/>
      <c r="L31" s="10"/>
      <c r="M31" s="332"/>
      <c r="N31" s="10"/>
      <c r="O31" s="10"/>
      <c r="P31" s="10"/>
      <c r="Q31" s="10"/>
    </row>
    <row r="32" spans="1:17" ht="18" customHeight="1">
      <c r="A32" s="218" t="s">
        <v>846</v>
      </c>
      <c r="B32" s="219"/>
      <c r="C32" s="219"/>
      <c r="D32" s="219"/>
      <c r="E32" s="219"/>
      <c r="F32" s="219"/>
      <c r="G32" s="219">
        <v>11</v>
      </c>
      <c r="H32" s="221"/>
      <c r="I32" s="331"/>
      <c r="J32" s="10"/>
      <c r="K32" s="10"/>
      <c r="L32" s="10"/>
      <c r="M32" s="10"/>
      <c r="N32" s="10"/>
      <c r="O32" s="10"/>
      <c r="P32" s="10"/>
      <c r="Q32" s="10"/>
    </row>
    <row r="33" spans="1:17" ht="18" customHeight="1">
      <c r="A33" s="218" t="s">
        <v>440</v>
      </c>
      <c r="B33" s="216"/>
      <c r="C33" s="216"/>
      <c r="D33" s="216"/>
      <c r="E33" s="216"/>
      <c r="F33" s="216"/>
      <c r="G33" s="219">
        <v>33</v>
      </c>
      <c r="H33" s="217"/>
      <c r="I33" s="331"/>
      <c r="J33" s="10"/>
      <c r="K33" s="10"/>
      <c r="L33" s="10"/>
      <c r="M33" s="10"/>
      <c r="N33" s="10"/>
      <c r="O33" s="10"/>
      <c r="P33" s="10"/>
      <c r="Q33" s="10"/>
    </row>
    <row r="34" spans="1:17" ht="18" customHeight="1">
      <c r="A34" s="218" t="s">
        <v>441</v>
      </c>
      <c r="B34" s="216"/>
      <c r="C34" s="216"/>
      <c r="D34" s="216"/>
      <c r="E34" s="216"/>
      <c r="F34" s="216"/>
      <c r="G34" s="219">
        <v>40</v>
      </c>
      <c r="H34" s="217"/>
      <c r="I34" s="331"/>
      <c r="J34" s="10"/>
      <c r="K34" s="10"/>
      <c r="L34" s="10"/>
      <c r="M34" s="10"/>
      <c r="N34" s="10"/>
      <c r="O34" s="10"/>
      <c r="P34" s="10"/>
      <c r="Q34" s="10"/>
    </row>
    <row r="35" spans="1:17" ht="18" customHeight="1">
      <c r="A35" s="218" t="s">
        <v>442</v>
      </c>
      <c r="B35" s="216"/>
      <c r="C35" s="216"/>
      <c r="D35" s="216"/>
      <c r="E35" s="216"/>
      <c r="F35" s="216"/>
      <c r="G35" s="219">
        <v>60</v>
      </c>
      <c r="H35" s="217"/>
      <c r="I35" s="331"/>
      <c r="J35" s="10"/>
      <c r="K35" s="10"/>
      <c r="L35" s="10"/>
      <c r="M35" s="10"/>
      <c r="N35" s="10"/>
      <c r="O35" s="10"/>
      <c r="P35" s="10"/>
      <c r="Q35" s="10"/>
    </row>
    <row r="36" spans="1:17" ht="18" customHeight="1">
      <c r="A36" s="218" t="s">
        <v>443</v>
      </c>
      <c r="B36" s="216"/>
      <c r="C36" s="216"/>
      <c r="D36" s="216"/>
      <c r="E36" s="216"/>
      <c r="F36" s="216"/>
      <c r="G36" s="219">
        <f>500/G29</f>
        <v>50</v>
      </c>
      <c r="H36" s="217"/>
      <c r="I36" s="331"/>
      <c r="J36" s="10"/>
      <c r="K36" s="10"/>
      <c r="L36" s="10"/>
      <c r="M36" s="10"/>
      <c r="N36" s="10"/>
      <c r="O36" s="10"/>
      <c r="P36" s="10"/>
      <c r="Q36" s="10"/>
    </row>
    <row r="37" spans="1:17" ht="18" customHeight="1">
      <c r="A37" s="222" t="s">
        <v>847</v>
      </c>
      <c r="B37" s="216"/>
      <c r="C37" s="216"/>
      <c r="D37" s="216"/>
      <c r="E37" s="216"/>
      <c r="F37" s="216"/>
      <c r="G37" s="223">
        <f>+((G30-G31-G33-G32)*((G34-(G35/60))/5))-G36</f>
        <v>1642.6</v>
      </c>
      <c r="H37" s="217"/>
      <c r="I37" s="10"/>
      <c r="J37" s="10"/>
      <c r="K37" s="10"/>
      <c r="L37" s="10"/>
      <c r="M37" s="10"/>
      <c r="N37" s="10"/>
      <c r="O37" s="10"/>
      <c r="P37" s="10"/>
      <c r="Q37" s="10"/>
    </row>
    <row r="38" spans="1:17" ht="18" customHeight="1">
      <c r="A38" s="218"/>
      <c r="B38" s="216"/>
      <c r="C38" s="216"/>
      <c r="D38" s="216"/>
      <c r="E38" s="216"/>
      <c r="F38" s="216"/>
      <c r="G38" s="219"/>
      <c r="H38" s="217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8" customHeight="1">
      <c r="A39" s="218" t="s">
        <v>444</v>
      </c>
      <c r="B39" s="216"/>
      <c r="C39" s="216"/>
      <c r="D39" s="216"/>
      <c r="E39" s="216"/>
      <c r="F39" s="216"/>
      <c r="G39" s="219">
        <f>100/G29</f>
        <v>10</v>
      </c>
      <c r="H39" s="217"/>
      <c r="I39" s="10"/>
      <c r="J39" s="10"/>
      <c r="K39" s="10"/>
      <c r="L39" s="10"/>
      <c r="M39" s="10"/>
      <c r="N39" s="10"/>
      <c r="O39" s="10"/>
      <c r="P39" s="10"/>
      <c r="Q39" s="10"/>
    </row>
    <row r="40" spans="1:17" ht="18" customHeight="1">
      <c r="A40" s="218" t="s">
        <v>428</v>
      </c>
      <c r="B40" s="216"/>
      <c r="C40" s="216"/>
      <c r="D40" s="216"/>
      <c r="E40" s="216"/>
      <c r="F40" s="216"/>
      <c r="G40" s="219">
        <f>100/G29</f>
        <v>10</v>
      </c>
      <c r="H40" s="217"/>
      <c r="I40" s="10"/>
      <c r="J40" s="10"/>
      <c r="K40" s="10"/>
      <c r="L40" s="10"/>
      <c r="M40" s="10"/>
      <c r="N40" s="10"/>
      <c r="O40" s="10"/>
      <c r="P40" s="10"/>
      <c r="Q40" s="10"/>
    </row>
    <row r="41" spans="1:17" ht="18" customHeight="1">
      <c r="A41" s="218" t="s">
        <v>47</v>
      </c>
      <c r="B41" s="216"/>
      <c r="C41" s="216"/>
      <c r="D41" s="216"/>
      <c r="E41" s="216"/>
      <c r="F41" s="216"/>
      <c r="G41" s="219">
        <f>100/G29</f>
        <v>10</v>
      </c>
      <c r="H41" s="217"/>
      <c r="I41" s="10"/>
      <c r="J41" s="10"/>
      <c r="K41" s="10"/>
      <c r="L41" s="10"/>
      <c r="M41" s="10"/>
      <c r="N41" s="10"/>
      <c r="O41" s="10"/>
      <c r="P41" s="10"/>
      <c r="Q41" s="10"/>
    </row>
    <row r="42" spans="1:17" ht="18" customHeight="1">
      <c r="A42" s="218" t="s">
        <v>445</v>
      </c>
      <c r="B42" s="216"/>
      <c r="C42" s="216"/>
      <c r="D42" s="216"/>
      <c r="E42" s="216"/>
      <c r="F42" s="216"/>
      <c r="G42" s="219">
        <f>100/G29</f>
        <v>10</v>
      </c>
      <c r="H42" s="217"/>
      <c r="I42" s="10"/>
      <c r="J42" s="10"/>
      <c r="K42" s="10"/>
      <c r="L42" s="10"/>
      <c r="M42" s="10"/>
      <c r="N42" s="10"/>
      <c r="O42" s="224"/>
      <c r="P42" s="10"/>
      <c r="Q42" s="10"/>
    </row>
    <row r="43" spans="1:17" ht="18" customHeight="1">
      <c r="A43" s="218" t="s">
        <v>446</v>
      </c>
      <c r="B43" s="216"/>
      <c r="C43" s="216"/>
      <c r="D43" s="216"/>
      <c r="E43" s="216"/>
      <c r="F43" s="216"/>
      <c r="G43" s="219">
        <f>100/G29</f>
        <v>10</v>
      </c>
      <c r="H43" s="217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18" customHeight="1">
      <c r="A44" s="218" t="s">
        <v>49</v>
      </c>
      <c r="B44" s="216"/>
      <c r="C44" s="216"/>
      <c r="D44" s="216"/>
      <c r="E44" s="216"/>
      <c r="F44" s="216"/>
      <c r="G44" s="219">
        <f>100/G29</f>
        <v>10</v>
      </c>
      <c r="H44" s="217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18" customHeight="1">
      <c r="A45" s="218" t="s">
        <v>447</v>
      </c>
      <c r="B45" s="216"/>
      <c r="C45" s="216"/>
      <c r="D45" s="216"/>
      <c r="E45" s="216"/>
      <c r="F45" s="216"/>
      <c r="G45" s="219">
        <f>100/G29</f>
        <v>10</v>
      </c>
      <c r="H45" s="217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" customHeight="1">
      <c r="A46" s="222" t="s">
        <v>448</v>
      </c>
      <c r="B46" s="216"/>
      <c r="C46" s="216"/>
      <c r="D46" s="216"/>
      <c r="E46" s="216"/>
      <c r="F46" s="216"/>
      <c r="G46" s="225">
        <f>SUM(G39:G45)</f>
        <v>70</v>
      </c>
      <c r="H46" s="217"/>
      <c r="I46" s="10"/>
      <c r="J46" s="10"/>
      <c r="K46" s="10"/>
      <c r="L46" s="10"/>
      <c r="M46" s="10"/>
      <c r="N46" s="10"/>
      <c r="O46" s="10"/>
      <c r="P46" s="10"/>
      <c r="Q46" s="10"/>
    </row>
    <row r="47" spans="1:17" ht="18" customHeight="1">
      <c r="A47" s="218"/>
      <c r="B47" s="219"/>
      <c r="C47" s="219"/>
      <c r="D47" s="216"/>
      <c r="E47" s="216"/>
      <c r="F47" s="216"/>
      <c r="G47" s="216"/>
      <c r="H47" s="217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18" customHeight="1">
      <c r="A48" s="226" t="s">
        <v>449</v>
      </c>
      <c r="B48" s="227"/>
      <c r="C48" s="228"/>
      <c r="D48" s="227"/>
      <c r="E48" s="227"/>
      <c r="F48" s="227"/>
      <c r="G48" s="229">
        <f>G46/G37</f>
        <v>4.2615365883355655E-2</v>
      </c>
      <c r="H48" s="230"/>
      <c r="I48" s="10"/>
      <c r="J48" s="10"/>
      <c r="K48" s="10"/>
      <c r="L48" s="10"/>
      <c r="M48" s="10"/>
      <c r="N48" s="10"/>
      <c r="O48" s="10"/>
      <c r="P48" s="10"/>
      <c r="Q48" s="10"/>
    </row>
    <row r="49" spans="4:10" ht="18" customHeight="1"/>
    <row r="59" spans="4:10" hidden="1">
      <c r="D59" s="199">
        <f>+D55+SUM(D56:E58)</f>
        <v>0</v>
      </c>
      <c r="F59" s="199">
        <f>+F55+SUM(F56:G58)</f>
        <v>0</v>
      </c>
      <c r="H59" s="199">
        <f>+H55+SUM(H56:I58)</f>
        <v>0</v>
      </c>
      <c r="J59" s="199">
        <f>+J55+SUM(J56:K58)</f>
        <v>0</v>
      </c>
    </row>
  </sheetData>
  <mergeCells count="21">
    <mergeCell ref="A5:N5"/>
    <mergeCell ref="A1:B2"/>
    <mergeCell ref="D2:G2"/>
    <mergeCell ref="H2:M2"/>
    <mergeCell ref="A3:N3"/>
    <mergeCell ref="A4:N4"/>
    <mergeCell ref="A6:N6"/>
    <mergeCell ref="A8:B9"/>
    <mergeCell ref="C8:E8"/>
    <mergeCell ref="F8:H8"/>
    <mergeCell ref="I8:K8"/>
    <mergeCell ref="L8:N8"/>
    <mergeCell ref="A17:N17"/>
    <mergeCell ref="A18:N18"/>
    <mergeCell ref="A19:N19"/>
    <mergeCell ref="A10:B10"/>
    <mergeCell ref="A11:B11"/>
    <mergeCell ref="A12:B12"/>
    <mergeCell ref="A13:B13"/>
    <mergeCell ref="A14:B14"/>
    <mergeCell ref="A15:N15"/>
  </mergeCells>
  <pageMargins left="0.7" right="0.7" top="0.75" bottom="0.75" header="0.3" footer="0.3"/>
  <pageSetup paperSize="9"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4866-F8D2-470B-8F13-B9F6DBD97386}">
  <sheetPr>
    <tabColor rgb="FFFF0000"/>
    <pageSetUpPr fitToPage="1"/>
  </sheetPr>
  <dimension ref="A1:H14"/>
  <sheetViews>
    <sheetView showGridLines="0" zoomScaleNormal="100" workbookViewId="0">
      <selection sqref="A1:B2"/>
    </sheetView>
  </sheetViews>
  <sheetFormatPr defaultColWidth="9.5703125" defaultRowHeight="14.25"/>
  <cols>
    <col min="1" max="2" width="11.5703125" style="199" customWidth="1"/>
    <col min="3" max="8" width="10" style="199" customWidth="1"/>
    <col min="9" max="11" width="9.5703125" style="199" customWidth="1"/>
    <col min="12" max="16384" width="9.5703125" style="199"/>
  </cols>
  <sheetData>
    <row r="1" spans="1:8" ht="24" customHeight="1">
      <c r="A1" s="753"/>
      <c r="B1" s="754"/>
      <c r="C1" s="755" t="s">
        <v>23</v>
      </c>
      <c r="D1" s="755"/>
      <c r="E1" s="755" t="s">
        <v>36</v>
      </c>
      <c r="F1" s="755"/>
      <c r="G1" s="755" t="s">
        <v>26</v>
      </c>
      <c r="H1" s="755"/>
    </row>
    <row r="2" spans="1:8" ht="24" customHeight="1">
      <c r="A2" s="753"/>
      <c r="B2" s="754"/>
      <c r="C2" s="202" t="s">
        <v>14</v>
      </c>
      <c r="D2" s="203" t="s">
        <v>15</v>
      </c>
      <c r="E2" s="202" t="s">
        <v>14</v>
      </c>
      <c r="F2" s="203" t="s">
        <v>15</v>
      </c>
      <c r="G2" s="202" t="s">
        <v>14</v>
      </c>
      <c r="H2" s="203" t="s">
        <v>15</v>
      </c>
    </row>
    <row r="3" spans="1:8" ht="24" customHeight="1">
      <c r="A3" s="748" t="s">
        <v>40</v>
      </c>
      <c r="B3" s="749"/>
      <c r="C3" s="231" t="str">
        <f>+'feedback assenze'!F11</f>
        <v>0</v>
      </c>
      <c r="D3" s="232" t="str">
        <f>+'feedback assenze'!G11</f>
        <v>0</v>
      </c>
      <c r="E3" s="231" t="str">
        <f>+'feedback assenze'!I11</f>
        <v>0</v>
      </c>
      <c r="F3" s="232" t="str">
        <f>+'feedback assenze'!J11</f>
        <v>0</v>
      </c>
      <c r="G3" s="231" t="str">
        <f>+'feedback assenze'!L11</f>
        <v>0</v>
      </c>
      <c r="H3" s="232" t="str">
        <f>+'feedback assenze'!M11</f>
        <v>0</v>
      </c>
    </row>
    <row r="4" spans="1:8" ht="24" customHeight="1">
      <c r="A4" s="748" t="s">
        <v>41</v>
      </c>
      <c r="B4" s="749"/>
      <c r="C4" s="231" t="str">
        <f>+'feedback assenze'!F12</f>
        <v>0</v>
      </c>
      <c r="D4" s="232" t="str">
        <f>+'feedback assenze'!G12</f>
        <v>0</v>
      </c>
      <c r="E4" s="231" t="str">
        <f>+'feedback assenze'!I12</f>
        <v>0</v>
      </c>
      <c r="F4" s="232" t="str">
        <f>+'feedback assenze'!J12</f>
        <v>0</v>
      </c>
      <c r="G4" s="231" t="str">
        <f>+'feedback assenze'!L12</f>
        <v>0</v>
      </c>
      <c r="H4" s="232" t="str">
        <f>+'feedback assenze'!M12</f>
        <v>0</v>
      </c>
    </row>
    <row r="5" spans="1:8" ht="24" customHeight="1">
      <c r="A5" s="748" t="s">
        <v>42</v>
      </c>
      <c r="B5" s="749"/>
      <c r="C5" s="231" t="str">
        <f>+'feedback assenze'!F13</f>
        <v>0</v>
      </c>
      <c r="D5" s="232" t="str">
        <f>+'feedback assenze'!G13</f>
        <v>0</v>
      </c>
      <c r="E5" s="231" t="str">
        <f>+'feedback assenze'!I13</f>
        <v>0</v>
      </c>
      <c r="F5" s="232" t="str">
        <f>+'feedback assenze'!J13</f>
        <v>0</v>
      </c>
      <c r="G5" s="231" t="str">
        <f>+'feedback assenze'!L13</f>
        <v>0</v>
      </c>
      <c r="H5" s="232" t="str">
        <f>+'feedback assenze'!M13</f>
        <v>0</v>
      </c>
    </row>
    <row r="6" spans="1:8" ht="24" customHeight="1">
      <c r="A6" s="750" t="s">
        <v>58</v>
      </c>
      <c r="B6" s="751"/>
      <c r="C6" s="510" t="str">
        <f>+'feedback assenze'!F14</f>
        <v>0</v>
      </c>
      <c r="D6" s="510" t="str">
        <f>+'feedback assenze'!G14</f>
        <v>0</v>
      </c>
      <c r="E6" s="510" t="str">
        <f>+'feedback assenze'!I14</f>
        <v>0</v>
      </c>
      <c r="F6" s="510" t="str">
        <f>+'feedback assenze'!J14</f>
        <v>0</v>
      </c>
      <c r="G6" s="510" t="str">
        <f>+'feedback assenze'!L14</f>
        <v>0</v>
      </c>
      <c r="H6" s="510" t="str">
        <f>+'feedback assenze'!M14</f>
        <v>0</v>
      </c>
    </row>
    <row r="7" spans="1:8" ht="18" customHeight="1"/>
    <row r="8" spans="1:8">
      <c r="A8" s="756" t="s">
        <v>1091</v>
      </c>
      <c r="B8" s="756"/>
      <c r="C8" s="756"/>
    </row>
    <row r="9" spans="1:8">
      <c r="A9" s="756" t="s">
        <v>23</v>
      </c>
      <c r="B9" s="511" t="s">
        <v>14</v>
      </c>
      <c r="C9" s="512">
        <v>0.03</v>
      </c>
    </row>
    <row r="10" spans="1:8">
      <c r="A10" s="756"/>
      <c r="B10" s="513" t="s">
        <v>15</v>
      </c>
      <c r="C10" s="514">
        <v>0.05</v>
      </c>
    </row>
    <row r="11" spans="1:8">
      <c r="A11" s="756" t="s">
        <v>24</v>
      </c>
      <c r="B11" s="511" t="s">
        <v>14</v>
      </c>
      <c r="C11" s="512">
        <v>7.0000000000000007E-2</v>
      </c>
    </row>
    <row r="12" spans="1:8">
      <c r="A12" s="756"/>
      <c r="B12" s="513" t="s">
        <v>15</v>
      </c>
      <c r="C12" s="514">
        <v>0.09</v>
      </c>
    </row>
    <row r="13" spans="1:8">
      <c r="A13" s="756" t="s">
        <v>26</v>
      </c>
      <c r="B13" s="511" t="s">
        <v>14</v>
      </c>
      <c r="C13" s="512">
        <v>0.12</v>
      </c>
    </row>
    <row r="14" spans="1:8">
      <c r="A14" s="756"/>
      <c r="B14" s="513" t="s">
        <v>15</v>
      </c>
      <c r="C14" s="514">
        <v>0.15</v>
      </c>
    </row>
  </sheetData>
  <mergeCells count="12">
    <mergeCell ref="A13:A14"/>
    <mergeCell ref="A1:B2"/>
    <mergeCell ref="C1:D1"/>
    <mergeCell ref="E1:F1"/>
    <mergeCell ref="G1:H1"/>
    <mergeCell ref="A3:B3"/>
    <mergeCell ref="A4:B4"/>
    <mergeCell ref="A5:B5"/>
    <mergeCell ref="A6:B6"/>
    <mergeCell ref="A8:C8"/>
    <mergeCell ref="A9:A10"/>
    <mergeCell ref="A11:A12"/>
  </mergeCells>
  <conditionalFormatting sqref="C6">
    <cfRule type="expression" dxfId="5" priority="1">
      <formula>$C$6&gt;$C$9</formula>
    </cfRule>
  </conditionalFormatting>
  <conditionalFormatting sqref="D6">
    <cfRule type="expression" dxfId="4" priority="2">
      <formula>$D$6&gt;$C$10</formula>
    </cfRule>
  </conditionalFormatting>
  <conditionalFormatting sqref="E6">
    <cfRule type="expression" dxfId="3" priority="3">
      <formula>$E$6&gt;$C$11</formula>
    </cfRule>
  </conditionalFormatting>
  <conditionalFormatting sqref="F6">
    <cfRule type="expression" dxfId="2" priority="4">
      <formula>$F$6&gt;$C$12</formula>
    </cfRule>
  </conditionalFormatting>
  <conditionalFormatting sqref="G6">
    <cfRule type="expression" dxfId="1" priority="5">
      <formula>$G$6&gt;$C$13</formula>
    </cfRule>
  </conditionalFormatting>
  <conditionalFormatting sqref="H6">
    <cfRule type="expression" dxfId="0" priority="6">
      <formula>$H$6&gt;$C$14</formula>
    </cfRule>
  </conditionalFormatting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"/>
  <dimension ref="A1:E82"/>
  <sheetViews>
    <sheetView workbookViewId="0">
      <selection activeCell="DF20" sqref="DF19:DF20"/>
    </sheetView>
  </sheetViews>
  <sheetFormatPr defaultColWidth="9.140625" defaultRowHeight="15"/>
  <cols>
    <col min="2" max="2" width="53.85546875" customWidth="1"/>
    <col min="4" max="4" width="1.85546875" customWidth="1"/>
  </cols>
  <sheetData>
    <row r="1" spans="1:5">
      <c r="A1" s="761" t="s">
        <v>62</v>
      </c>
      <c r="B1" s="762"/>
      <c r="C1" s="762"/>
      <c r="E1" s="367" t="s">
        <v>591</v>
      </c>
    </row>
    <row r="2" spans="1:5">
      <c r="A2" s="1">
        <v>1</v>
      </c>
      <c r="B2" s="2" t="s">
        <v>63</v>
      </c>
      <c r="C2" s="1">
        <v>0</v>
      </c>
      <c r="E2" s="367"/>
    </row>
    <row r="3" spans="1:5">
      <c r="A3" s="1">
        <v>2</v>
      </c>
      <c r="B3" s="1" t="s">
        <v>64</v>
      </c>
      <c r="C3" s="1">
        <v>100</v>
      </c>
      <c r="E3" s="367" t="s">
        <v>498</v>
      </c>
    </row>
    <row r="4" spans="1:5">
      <c r="A4" s="1">
        <v>3</v>
      </c>
      <c r="B4" s="1" t="s">
        <v>108</v>
      </c>
      <c r="C4" s="1">
        <v>1580</v>
      </c>
      <c r="E4" s="367"/>
    </row>
    <row r="5" spans="1:5">
      <c r="A5" s="1">
        <v>4</v>
      </c>
      <c r="B5" s="1" t="s">
        <v>117</v>
      </c>
      <c r="C5" s="1">
        <v>1800</v>
      </c>
      <c r="E5" s="367" t="s">
        <v>515</v>
      </c>
    </row>
    <row r="6" spans="1:5">
      <c r="A6" s="1">
        <v>5</v>
      </c>
      <c r="B6" s="1" t="s">
        <v>133</v>
      </c>
      <c r="C6" s="1">
        <v>3010</v>
      </c>
      <c r="E6" s="367" t="s">
        <v>545</v>
      </c>
    </row>
    <row r="7" spans="1:5">
      <c r="A7" s="1">
        <v>6</v>
      </c>
      <c r="B7" s="1" t="s">
        <v>119</v>
      </c>
      <c r="C7" s="1">
        <v>2020</v>
      </c>
      <c r="E7" s="367" t="s">
        <v>517</v>
      </c>
    </row>
    <row r="8" spans="1:5">
      <c r="A8" s="1">
        <v>7</v>
      </c>
      <c r="B8" s="1" t="s">
        <v>118</v>
      </c>
      <c r="C8" s="1">
        <v>2010</v>
      </c>
      <c r="E8" s="367" t="s">
        <v>516</v>
      </c>
    </row>
    <row r="9" spans="1:5">
      <c r="A9" s="1">
        <v>8</v>
      </c>
      <c r="B9" s="1" t="s">
        <v>122</v>
      </c>
      <c r="C9" s="1">
        <v>2300</v>
      </c>
      <c r="E9" s="367" t="s">
        <v>518</v>
      </c>
    </row>
    <row r="10" spans="1:5">
      <c r="A10" s="1">
        <v>9</v>
      </c>
      <c r="B10" s="1" t="s">
        <v>123</v>
      </c>
      <c r="C10" s="1">
        <v>2400</v>
      </c>
      <c r="E10" s="367" t="s">
        <v>544</v>
      </c>
    </row>
    <row r="11" spans="1:5">
      <c r="A11" s="1">
        <v>10</v>
      </c>
      <c r="B11" s="1" t="s">
        <v>68</v>
      </c>
      <c r="C11" s="1">
        <v>302</v>
      </c>
      <c r="E11" s="367" t="s">
        <v>493</v>
      </c>
    </row>
    <row r="12" spans="1:5">
      <c r="A12" s="1">
        <v>11</v>
      </c>
      <c r="B12" s="1" t="s">
        <v>109</v>
      </c>
      <c r="C12" s="1">
        <v>1581</v>
      </c>
      <c r="E12" s="367"/>
    </row>
    <row r="13" spans="1:5">
      <c r="A13" s="1">
        <v>12</v>
      </c>
      <c r="B13" s="1" t="s">
        <v>78</v>
      </c>
      <c r="C13" s="1">
        <v>501</v>
      </c>
      <c r="E13" s="367" t="s">
        <v>531</v>
      </c>
    </row>
    <row r="14" spans="1:5">
      <c r="A14" s="1">
        <v>13</v>
      </c>
      <c r="B14" s="1" t="s">
        <v>76</v>
      </c>
      <c r="C14" s="1">
        <v>402</v>
      </c>
      <c r="E14" s="367" t="s">
        <v>529</v>
      </c>
    </row>
    <row r="15" spans="1:5">
      <c r="A15" s="1">
        <v>14</v>
      </c>
      <c r="B15" s="1" t="s">
        <v>581</v>
      </c>
      <c r="C15" s="1">
        <v>601</v>
      </c>
      <c r="E15" s="367" t="s">
        <v>500</v>
      </c>
    </row>
    <row r="16" spans="1:5">
      <c r="A16" s="1">
        <v>15</v>
      </c>
      <c r="B16" s="1" t="s">
        <v>92</v>
      </c>
      <c r="C16" s="1">
        <v>607</v>
      </c>
      <c r="E16" s="367" t="s">
        <v>504</v>
      </c>
    </row>
    <row r="17" spans="1:5">
      <c r="A17" s="1">
        <v>16</v>
      </c>
      <c r="B17" s="1" t="s">
        <v>113</v>
      </c>
      <c r="C17" s="1">
        <v>1585</v>
      </c>
      <c r="E17" s="367"/>
    </row>
    <row r="18" spans="1:5">
      <c r="A18" s="1">
        <v>17</v>
      </c>
      <c r="B18" s="1" t="s">
        <v>135</v>
      </c>
      <c r="C18" s="1">
        <v>3030</v>
      </c>
      <c r="E18" s="367" t="s">
        <v>547</v>
      </c>
    </row>
    <row r="19" spans="1:5">
      <c r="A19" s="1">
        <v>18</v>
      </c>
      <c r="B19" s="1" t="s">
        <v>91</v>
      </c>
      <c r="C19" s="1">
        <v>604</v>
      </c>
      <c r="E19" s="367" t="s">
        <v>526</v>
      </c>
    </row>
    <row r="20" spans="1:5">
      <c r="A20" s="1">
        <v>19</v>
      </c>
      <c r="B20" s="1" t="s">
        <v>107</v>
      </c>
      <c r="C20" s="1">
        <v>1570</v>
      </c>
      <c r="E20" s="367"/>
    </row>
    <row r="21" spans="1:5">
      <c r="A21" s="1">
        <v>20</v>
      </c>
      <c r="B21" s="1" t="s">
        <v>126</v>
      </c>
      <c r="C21" s="1">
        <v>2660</v>
      </c>
      <c r="E21" s="367"/>
    </row>
    <row r="22" spans="1:5">
      <c r="A22" s="1">
        <v>21</v>
      </c>
      <c r="B22" s="1" t="s">
        <v>89</v>
      </c>
      <c r="C22" s="1">
        <v>514</v>
      </c>
      <c r="E22" s="367" t="s">
        <v>535</v>
      </c>
    </row>
    <row r="23" spans="1:5">
      <c r="A23" s="1">
        <v>22</v>
      </c>
      <c r="B23" s="1" t="s">
        <v>95</v>
      </c>
      <c r="C23" s="1">
        <v>700</v>
      </c>
      <c r="E23" s="367" t="s">
        <v>502</v>
      </c>
    </row>
    <row r="24" spans="1:5">
      <c r="A24" s="1">
        <v>23</v>
      </c>
      <c r="B24" s="1" t="s">
        <v>87</v>
      </c>
      <c r="C24" s="1">
        <v>512</v>
      </c>
      <c r="E24" s="367"/>
    </row>
    <row r="25" spans="1:5">
      <c r="A25" s="1">
        <v>24</v>
      </c>
      <c r="B25" s="1" t="s">
        <v>86</v>
      </c>
      <c r="C25" s="1">
        <v>511</v>
      </c>
      <c r="E25" s="367" t="s">
        <v>551</v>
      </c>
    </row>
    <row r="26" spans="1:5">
      <c r="A26" s="1">
        <v>25</v>
      </c>
      <c r="B26" s="1" t="s">
        <v>85</v>
      </c>
      <c r="C26" s="1">
        <v>510</v>
      </c>
      <c r="E26" s="367" t="s">
        <v>552</v>
      </c>
    </row>
    <row r="27" spans="1:5">
      <c r="A27" s="1">
        <v>26</v>
      </c>
      <c r="B27" s="1" t="s">
        <v>73</v>
      </c>
      <c r="C27" s="1">
        <v>309</v>
      </c>
      <c r="E27" s="367" t="s">
        <v>527</v>
      </c>
    </row>
    <row r="28" spans="1:5">
      <c r="A28" s="1">
        <v>27</v>
      </c>
      <c r="B28" s="1" t="s">
        <v>82</v>
      </c>
      <c r="C28" s="1">
        <v>507</v>
      </c>
      <c r="E28" s="367" t="s">
        <v>542</v>
      </c>
    </row>
    <row r="29" spans="1:5">
      <c r="A29" s="1">
        <v>28</v>
      </c>
      <c r="B29" s="1" t="s">
        <v>99</v>
      </c>
      <c r="C29" s="1">
        <v>1100</v>
      </c>
      <c r="E29" s="367" t="s">
        <v>509</v>
      </c>
    </row>
    <row r="30" spans="1:5">
      <c r="A30" s="1">
        <v>29</v>
      </c>
      <c r="B30" s="1" t="s">
        <v>90</v>
      </c>
      <c r="C30" s="1">
        <v>515</v>
      </c>
      <c r="E30" s="367" t="s">
        <v>534</v>
      </c>
    </row>
    <row r="31" spans="1:5">
      <c r="A31" s="1">
        <v>30</v>
      </c>
      <c r="B31" s="1" t="s">
        <v>103</v>
      </c>
      <c r="C31" s="1">
        <v>1520</v>
      </c>
      <c r="E31" s="367" t="s">
        <v>513</v>
      </c>
    </row>
    <row r="32" spans="1:5">
      <c r="A32" s="1">
        <v>31</v>
      </c>
      <c r="B32" s="1" t="s">
        <v>94</v>
      </c>
      <c r="C32" s="1">
        <v>611</v>
      </c>
      <c r="E32" s="367" t="s">
        <v>501</v>
      </c>
    </row>
    <row r="33" spans="1:5">
      <c r="A33" s="1">
        <v>32</v>
      </c>
      <c r="B33" s="1" t="s">
        <v>79</v>
      </c>
      <c r="C33" s="1">
        <v>502</v>
      </c>
      <c r="E33" s="367" t="s">
        <v>532</v>
      </c>
    </row>
    <row r="34" spans="1:5">
      <c r="A34" s="1">
        <v>33</v>
      </c>
      <c r="B34" s="1" t="s">
        <v>102</v>
      </c>
      <c r="C34" s="1">
        <v>1510</v>
      </c>
      <c r="E34" s="367" t="s">
        <v>512</v>
      </c>
    </row>
    <row r="35" spans="1:5">
      <c r="A35" s="1">
        <v>34</v>
      </c>
      <c r="B35" s="1" t="s">
        <v>120</v>
      </c>
      <c r="C35" s="1">
        <v>2100</v>
      </c>
      <c r="E35" s="367"/>
    </row>
    <row r="36" spans="1:5">
      <c r="A36" s="1">
        <v>35</v>
      </c>
      <c r="B36" s="1" t="s">
        <v>83</v>
      </c>
      <c r="C36" s="1">
        <v>508</v>
      </c>
      <c r="E36" s="367" t="s">
        <v>541</v>
      </c>
    </row>
    <row r="37" spans="1:5">
      <c r="A37" s="1">
        <v>36</v>
      </c>
      <c r="B37" s="1" t="s">
        <v>84</v>
      </c>
      <c r="C37" s="1">
        <v>509</v>
      </c>
      <c r="E37" s="367" t="s">
        <v>536</v>
      </c>
    </row>
    <row r="38" spans="1:5">
      <c r="A38" s="1">
        <v>37</v>
      </c>
      <c r="B38" s="1" t="s">
        <v>129</v>
      </c>
      <c r="C38" s="1">
        <v>2850</v>
      </c>
      <c r="E38" s="367" t="s">
        <v>539</v>
      </c>
    </row>
    <row r="39" spans="1:5">
      <c r="A39" s="1">
        <v>38</v>
      </c>
      <c r="B39" s="1" t="s">
        <v>127</v>
      </c>
      <c r="C39" s="1">
        <v>2700</v>
      </c>
      <c r="E39" s="367" t="s">
        <v>538</v>
      </c>
    </row>
    <row r="40" spans="1:5">
      <c r="A40" s="1">
        <v>39</v>
      </c>
      <c r="B40" s="1" t="s">
        <v>134</v>
      </c>
      <c r="C40" s="1">
        <v>3020</v>
      </c>
      <c r="E40" s="367" t="s">
        <v>546</v>
      </c>
    </row>
    <row r="41" spans="1:5">
      <c r="A41" s="1">
        <v>40</v>
      </c>
      <c r="B41" s="1" t="s">
        <v>137</v>
      </c>
      <c r="C41" s="1">
        <v>3050</v>
      </c>
      <c r="E41" s="367" t="s">
        <v>524</v>
      </c>
    </row>
    <row r="42" spans="1:5">
      <c r="A42" s="1">
        <v>41</v>
      </c>
      <c r="B42" s="1" t="s">
        <v>96</v>
      </c>
      <c r="C42" s="1">
        <v>800</v>
      </c>
      <c r="E42" s="367" t="s">
        <v>503</v>
      </c>
    </row>
    <row r="43" spans="1:5">
      <c r="A43" s="1">
        <v>42</v>
      </c>
      <c r="B43" s="1" t="s">
        <v>77</v>
      </c>
      <c r="C43" s="1">
        <v>403</v>
      </c>
      <c r="E43" s="367" t="s">
        <v>530</v>
      </c>
    </row>
    <row r="44" spans="1:5">
      <c r="A44" s="1">
        <v>43</v>
      </c>
      <c r="B44" s="1" t="s">
        <v>74</v>
      </c>
      <c r="C44" s="1">
        <v>310</v>
      </c>
      <c r="E44" s="367" t="s">
        <v>497</v>
      </c>
    </row>
    <row r="45" spans="1:5">
      <c r="A45" s="1">
        <v>44</v>
      </c>
      <c r="B45" s="1" t="s">
        <v>75</v>
      </c>
      <c r="C45" s="1">
        <v>401</v>
      </c>
      <c r="E45" s="367" t="s">
        <v>528</v>
      </c>
    </row>
    <row r="46" spans="1:5">
      <c r="A46" s="1">
        <v>45</v>
      </c>
      <c r="B46" s="1" t="s">
        <v>101</v>
      </c>
      <c r="C46" s="1">
        <v>1400</v>
      </c>
      <c r="E46" s="367" t="s">
        <v>511</v>
      </c>
    </row>
    <row r="47" spans="1:5">
      <c r="A47" s="1">
        <v>46</v>
      </c>
      <c r="B47" s="1" t="s">
        <v>65</v>
      </c>
      <c r="C47" s="1">
        <v>200</v>
      </c>
      <c r="E47" s="367" t="s">
        <v>490</v>
      </c>
    </row>
    <row r="48" spans="1:5">
      <c r="A48" s="1">
        <v>47</v>
      </c>
      <c r="B48" s="1" t="s">
        <v>112</v>
      </c>
      <c r="C48" s="1">
        <v>1584</v>
      </c>
      <c r="E48" s="367"/>
    </row>
    <row r="49" spans="1:5">
      <c r="A49" s="1">
        <v>48</v>
      </c>
      <c r="B49" s="1" t="s">
        <v>97</v>
      </c>
      <c r="C49" s="1">
        <v>900</v>
      </c>
      <c r="E49" s="367" t="s">
        <v>507</v>
      </c>
    </row>
    <row r="50" spans="1:5">
      <c r="A50" s="1">
        <v>49</v>
      </c>
      <c r="B50" s="1" t="s">
        <v>111</v>
      </c>
      <c r="C50" s="1">
        <v>1583</v>
      </c>
      <c r="E50" s="367"/>
    </row>
    <row r="51" spans="1:5">
      <c r="A51" s="1">
        <v>50</v>
      </c>
      <c r="B51" s="1" t="s">
        <v>104</v>
      </c>
      <c r="C51" s="1">
        <v>1530</v>
      </c>
      <c r="E51" s="367"/>
    </row>
    <row r="52" spans="1:5">
      <c r="A52" s="1">
        <v>51</v>
      </c>
      <c r="B52" s="1" t="s">
        <v>105</v>
      </c>
      <c r="C52" s="1">
        <v>1550</v>
      </c>
      <c r="E52" s="367"/>
    </row>
    <row r="53" spans="1:5">
      <c r="A53" s="1">
        <v>52</v>
      </c>
      <c r="B53" s="1" t="s">
        <v>72</v>
      </c>
      <c r="C53" s="1">
        <v>308</v>
      </c>
      <c r="E53" s="367" t="s">
        <v>496</v>
      </c>
    </row>
    <row r="54" spans="1:5">
      <c r="A54" s="1">
        <v>53</v>
      </c>
      <c r="B54" s="1" t="s">
        <v>71</v>
      </c>
      <c r="C54" s="1">
        <v>306</v>
      </c>
      <c r="E54" s="367" t="s">
        <v>494</v>
      </c>
    </row>
    <row r="55" spans="1:5">
      <c r="A55" s="1">
        <v>54</v>
      </c>
      <c r="B55" s="1" t="s">
        <v>66</v>
      </c>
      <c r="C55" s="1">
        <v>204</v>
      </c>
      <c r="E55" s="367" t="s">
        <v>491</v>
      </c>
    </row>
    <row r="56" spans="1:5">
      <c r="A56" s="1">
        <v>55</v>
      </c>
      <c r="B56" s="1" t="s">
        <v>132</v>
      </c>
      <c r="C56" s="1">
        <v>3001</v>
      </c>
      <c r="E56" s="367" t="s">
        <v>523</v>
      </c>
    </row>
    <row r="57" spans="1:5">
      <c r="A57" s="1">
        <v>56</v>
      </c>
      <c r="B57" s="1" t="s">
        <v>131</v>
      </c>
      <c r="C57" s="1">
        <v>3000</v>
      </c>
      <c r="E57" s="367" t="s">
        <v>522</v>
      </c>
    </row>
    <row r="58" spans="1:5">
      <c r="A58" s="1">
        <v>57</v>
      </c>
      <c r="B58" s="1" t="s">
        <v>69</v>
      </c>
      <c r="C58" s="1">
        <v>303</v>
      </c>
      <c r="E58" s="367" t="s">
        <v>494</v>
      </c>
    </row>
    <row r="59" spans="1:5">
      <c r="A59" s="1">
        <v>58</v>
      </c>
      <c r="B59" s="1" t="s">
        <v>70</v>
      </c>
      <c r="C59" s="1">
        <v>304</v>
      </c>
      <c r="E59" s="367" t="s">
        <v>495</v>
      </c>
    </row>
    <row r="60" spans="1:5">
      <c r="A60" s="1">
        <v>59</v>
      </c>
      <c r="B60" s="1" t="s">
        <v>580</v>
      </c>
      <c r="C60" s="1">
        <v>102</v>
      </c>
      <c r="E60" s="367" t="s">
        <v>499</v>
      </c>
    </row>
    <row r="61" spans="1:5">
      <c r="A61" s="1">
        <v>60</v>
      </c>
      <c r="B61" s="1" t="s">
        <v>98</v>
      </c>
      <c r="C61" s="1">
        <v>1000</v>
      </c>
      <c r="E61" s="367" t="s">
        <v>508</v>
      </c>
    </row>
    <row r="62" spans="1:5">
      <c r="A62" s="1">
        <v>61</v>
      </c>
      <c r="B62" s="1" t="s">
        <v>582</v>
      </c>
      <c r="C62" s="1">
        <v>610</v>
      </c>
      <c r="E62" s="367" t="s">
        <v>506</v>
      </c>
    </row>
    <row r="63" spans="1:5">
      <c r="A63" s="1">
        <v>62</v>
      </c>
      <c r="B63" s="1" t="s">
        <v>138</v>
      </c>
      <c r="C63" s="1">
        <v>3060</v>
      </c>
      <c r="E63" s="367" t="s">
        <v>549</v>
      </c>
    </row>
    <row r="64" spans="1:5">
      <c r="A64" s="1">
        <v>63</v>
      </c>
      <c r="B64" s="1" t="s">
        <v>121</v>
      </c>
      <c r="C64" s="1">
        <v>2200</v>
      </c>
      <c r="E64" s="367"/>
    </row>
    <row r="65" spans="1:5">
      <c r="A65" s="1">
        <v>64</v>
      </c>
      <c r="B65" s="1" t="s">
        <v>106</v>
      </c>
      <c r="C65" s="1">
        <v>1560</v>
      </c>
      <c r="E65" s="367"/>
    </row>
    <row r="66" spans="1:5">
      <c r="A66" s="1">
        <v>65</v>
      </c>
      <c r="B66" s="1" t="s">
        <v>125</v>
      </c>
      <c r="C66" s="1">
        <v>2600</v>
      </c>
      <c r="E66" s="367" t="s">
        <v>520</v>
      </c>
    </row>
    <row r="67" spans="1:5">
      <c r="A67" s="1">
        <v>66</v>
      </c>
      <c r="B67" s="1" t="s">
        <v>124</v>
      </c>
      <c r="C67" s="1">
        <v>2500</v>
      </c>
      <c r="E67" s="367" t="s">
        <v>519</v>
      </c>
    </row>
    <row r="68" spans="1:5">
      <c r="A68" s="1">
        <v>67</v>
      </c>
      <c r="B68" s="1" t="s">
        <v>115</v>
      </c>
      <c r="C68" s="1">
        <v>1590</v>
      </c>
      <c r="E68" s="367" t="s">
        <v>514</v>
      </c>
    </row>
    <row r="69" spans="1:5">
      <c r="A69" s="1">
        <v>68</v>
      </c>
      <c r="B69" s="1" t="s">
        <v>116</v>
      </c>
      <c r="C69" s="1">
        <v>1700</v>
      </c>
      <c r="E69" s="367"/>
    </row>
    <row r="70" spans="1:5">
      <c r="A70" s="1">
        <v>69</v>
      </c>
      <c r="B70" s="1" t="s">
        <v>100</v>
      </c>
      <c r="C70" s="1">
        <v>1300</v>
      </c>
      <c r="E70" s="367" t="s">
        <v>510</v>
      </c>
    </row>
    <row r="71" spans="1:5">
      <c r="A71" s="1">
        <v>70</v>
      </c>
      <c r="B71" s="1" t="s">
        <v>110</v>
      </c>
      <c r="C71" s="1">
        <v>1582</v>
      </c>
      <c r="E71" s="367" t="s">
        <v>525</v>
      </c>
    </row>
    <row r="72" spans="1:5">
      <c r="A72" s="1">
        <v>71</v>
      </c>
      <c r="B72" s="1" t="s">
        <v>583</v>
      </c>
      <c r="C72" s="1">
        <v>2650</v>
      </c>
      <c r="E72" s="367" t="s">
        <v>537</v>
      </c>
    </row>
    <row r="73" spans="1:5">
      <c r="A73" s="1">
        <v>72</v>
      </c>
      <c r="B73" s="1" t="s">
        <v>136</v>
      </c>
      <c r="C73" s="1">
        <v>3040</v>
      </c>
      <c r="E73" s="367" t="s">
        <v>548</v>
      </c>
    </row>
    <row r="74" spans="1:5">
      <c r="A74" s="1">
        <v>73</v>
      </c>
      <c r="B74" s="1" t="s">
        <v>88</v>
      </c>
      <c r="C74" s="1">
        <v>513</v>
      </c>
      <c r="E74" s="367" t="s">
        <v>550</v>
      </c>
    </row>
    <row r="75" spans="1:5">
      <c r="A75" s="1">
        <v>74</v>
      </c>
      <c r="B75" s="1" t="s">
        <v>130</v>
      </c>
      <c r="C75" s="1">
        <v>2950</v>
      </c>
      <c r="E75" s="367" t="s">
        <v>521</v>
      </c>
    </row>
    <row r="76" spans="1:5">
      <c r="A76" s="1">
        <v>75</v>
      </c>
      <c r="B76" s="1" t="s">
        <v>128</v>
      </c>
      <c r="C76" s="1">
        <v>2800</v>
      </c>
      <c r="E76" s="367" t="s">
        <v>540</v>
      </c>
    </row>
    <row r="77" spans="1:5">
      <c r="A77" s="1">
        <v>76</v>
      </c>
      <c r="B77" s="1" t="s">
        <v>67</v>
      </c>
      <c r="C77" s="1">
        <v>300</v>
      </c>
      <c r="E77" s="367" t="s">
        <v>492</v>
      </c>
    </row>
    <row r="78" spans="1:5">
      <c r="A78" s="1">
        <v>77</v>
      </c>
      <c r="B78" s="1" t="s">
        <v>80</v>
      </c>
      <c r="C78" s="1">
        <v>504</v>
      </c>
      <c r="E78" s="367" t="s">
        <v>533</v>
      </c>
    </row>
    <row r="79" spans="1:5">
      <c r="A79" s="1">
        <v>78</v>
      </c>
      <c r="B79" s="1" t="s">
        <v>114</v>
      </c>
      <c r="C79" s="1">
        <v>1586</v>
      </c>
      <c r="E79" s="367"/>
    </row>
    <row r="80" spans="1:5">
      <c r="A80" s="1">
        <v>79</v>
      </c>
      <c r="B80" s="1" t="s">
        <v>93</v>
      </c>
      <c r="C80" s="1">
        <v>608</v>
      </c>
      <c r="E80" s="367" t="s">
        <v>505</v>
      </c>
    </row>
    <row r="81" spans="1:5">
      <c r="A81" s="1">
        <v>80</v>
      </c>
      <c r="B81" s="1" t="s">
        <v>81</v>
      </c>
      <c r="C81" s="1">
        <v>505</v>
      </c>
      <c r="E81" s="367" t="s">
        <v>543</v>
      </c>
    </row>
    <row r="82" spans="1:5">
      <c r="A82" s="1">
        <v>81</v>
      </c>
      <c r="B82" s="1" t="s">
        <v>139</v>
      </c>
      <c r="C82" s="1">
        <v>3100</v>
      </c>
      <c r="E82" s="367"/>
    </row>
  </sheetData>
  <mergeCells count="1">
    <mergeCell ref="A1:C1"/>
  </mergeCells>
  <printOptions horizontalCentered="1"/>
  <pageMargins left="0.11811023622047245" right="0" top="0.74803149606299213" bottom="0.35433070866141736" header="0.31496062992125984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C214-0B91-4AC6-8BF0-69BED74743F1}">
  <sheetPr codeName="Foglio2"/>
  <dimension ref="A1:C89"/>
  <sheetViews>
    <sheetView zoomScale="135" workbookViewId="0">
      <selection activeCell="DF20" sqref="DF19:DF20"/>
    </sheetView>
  </sheetViews>
  <sheetFormatPr defaultColWidth="8.85546875" defaultRowHeight="12.75"/>
  <cols>
    <col min="1" max="1" width="4.42578125" style="21" customWidth="1"/>
    <col min="2" max="2" width="76.42578125" style="14" customWidth="1"/>
    <col min="3" max="3" width="6.5703125" style="18" customWidth="1"/>
    <col min="4" max="16384" width="8.85546875" style="14"/>
  </cols>
  <sheetData>
    <row r="1" spans="1:3" ht="38.25">
      <c r="A1" s="19" t="s">
        <v>421</v>
      </c>
      <c r="B1" s="16" t="s">
        <v>390</v>
      </c>
      <c r="C1" s="16" t="s">
        <v>389</v>
      </c>
    </row>
    <row r="2" spans="1:3">
      <c r="A2" s="20">
        <v>1</v>
      </c>
      <c r="B2" s="17" t="s">
        <v>840</v>
      </c>
      <c r="C2" s="360">
        <v>0</v>
      </c>
    </row>
    <row r="3" spans="1:3">
      <c r="A3" s="20">
        <v>2</v>
      </c>
      <c r="B3" s="15" t="s">
        <v>851</v>
      </c>
      <c r="C3" s="360" t="s">
        <v>592</v>
      </c>
    </row>
    <row r="4" spans="1:3">
      <c r="A4" s="20">
        <v>3</v>
      </c>
      <c r="B4" s="15" t="s">
        <v>852</v>
      </c>
      <c r="C4" s="360" t="s">
        <v>593</v>
      </c>
    </row>
    <row r="5" spans="1:3">
      <c r="A5" s="20">
        <v>4</v>
      </c>
      <c r="B5" s="15" t="s">
        <v>391</v>
      </c>
      <c r="C5" s="360" t="s">
        <v>594</v>
      </c>
    </row>
    <row r="6" spans="1:3">
      <c r="A6" s="20">
        <v>5</v>
      </c>
      <c r="B6" s="15" t="s">
        <v>853</v>
      </c>
      <c r="C6" s="360" t="s">
        <v>595</v>
      </c>
    </row>
    <row r="7" spans="1:3">
      <c r="A7" s="20">
        <v>6</v>
      </c>
      <c r="B7" s="15" t="s">
        <v>854</v>
      </c>
      <c r="C7" s="360" t="s">
        <v>596</v>
      </c>
    </row>
    <row r="8" spans="1:3">
      <c r="A8" s="20">
        <v>7</v>
      </c>
      <c r="B8" s="15" t="s">
        <v>392</v>
      </c>
      <c r="C8" s="360" t="s">
        <v>597</v>
      </c>
    </row>
    <row r="9" spans="1:3">
      <c r="A9" s="20">
        <v>8</v>
      </c>
      <c r="B9" s="15" t="s">
        <v>855</v>
      </c>
      <c r="C9" s="360" t="s">
        <v>598</v>
      </c>
    </row>
    <row r="10" spans="1:3">
      <c r="A10" s="20">
        <v>9</v>
      </c>
      <c r="B10" s="15" t="s">
        <v>393</v>
      </c>
      <c r="C10" s="360" t="s">
        <v>599</v>
      </c>
    </row>
    <row r="11" spans="1:3">
      <c r="A11" s="20">
        <v>10</v>
      </c>
      <c r="B11" s="15" t="s">
        <v>856</v>
      </c>
      <c r="C11" s="360" t="s">
        <v>602</v>
      </c>
    </row>
    <row r="12" spans="1:3">
      <c r="A12" s="20">
        <v>11</v>
      </c>
      <c r="B12" s="15" t="s">
        <v>857</v>
      </c>
      <c r="C12" s="360" t="s">
        <v>603</v>
      </c>
    </row>
    <row r="13" spans="1:3">
      <c r="A13" s="20">
        <v>12</v>
      </c>
      <c r="B13" s="15" t="s">
        <v>858</v>
      </c>
      <c r="C13" s="360" t="s">
        <v>604</v>
      </c>
    </row>
    <row r="14" spans="1:3">
      <c r="A14" s="20">
        <v>13</v>
      </c>
      <c r="B14" s="15" t="s">
        <v>859</v>
      </c>
      <c r="C14" s="360" t="s">
        <v>605</v>
      </c>
    </row>
    <row r="15" spans="1:3">
      <c r="A15" s="20">
        <v>14</v>
      </c>
      <c r="B15" s="15" t="s">
        <v>860</v>
      </c>
      <c r="C15" s="360" t="s">
        <v>606</v>
      </c>
    </row>
    <row r="16" spans="1:3">
      <c r="A16" s="20">
        <v>15</v>
      </c>
      <c r="B16" s="15" t="s">
        <v>861</v>
      </c>
      <c r="C16" s="360" t="s">
        <v>607</v>
      </c>
    </row>
    <row r="17" spans="1:3" ht="25.5">
      <c r="A17" s="20">
        <v>16</v>
      </c>
      <c r="B17" s="15" t="s">
        <v>862</v>
      </c>
      <c r="C17" s="360" t="s">
        <v>608</v>
      </c>
    </row>
    <row r="18" spans="1:3">
      <c r="A18" s="20">
        <v>17</v>
      </c>
      <c r="B18" s="15" t="s">
        <v>394</v>
      </c>
      <c r="C18" s="360" t="s">
        <v>609</v>
      </c>
    </row>
    <row r="19" spans="1:3">
      <c r="A19" s="20">
        <v>18</v>
      </c>
      <c r="B19" s="15" t="s">
        <v>395</v>
      </c>
      <c r="C19" s="360" t="s">
        <v>610</v>
      </c>
    </row>
    <row r="20" spans="1:3">
      <c r="A20" s="20">
        <v>19</v>
      </c>
      <c r="B20" s="15" t="s">
        <v>396</v>
      </c>
      <c r="C20" s="360" t="s">
        <v>611</v>
      </c>
    </row>
    <row r="21" spans="1:3">
      <c r="A21" s="20">
        <v>20</v>
      </c>
      <c r="B21" s="15" t="s">
        <v>397</v>
      </c>
      <c r="C21" s="360" t="s">
        <v>612</v>
      </c>
    </row>
    <row r="22" spans="1:3">
      <c r="A22" s="20">
        <v>21</v>
      </c>
      <c r="B22" s="15" t="s">
        <v>398</v>
      </c>
      <c r="C22" s="360" t="s">
        <v>613</v>
      </c>
    </row>
    <row r="23" spans="1:3">
      <c r="A23" s="20">
        <v>22</v>
      </c>
      <c r="B23" s="15" t="s">
        <v>863</v>
      </c>
      <c r="C23" s="360" t="s">
        <v>614</v>
      </c>
    </row>
    <row r="24" spans="1:3">
      <c r="A24" s="20">
        <v>23</v>
      </c>
      <c r="B24" s="15" t="s">
        <v>399</v>
      </c>
      <c r="C24" s="360" t="s">
        <v>615</v>
      </c>
    </row>
    <row r="25" spans="1:3">
      <c r="A25" s="20">
        <v>24</v>
      </c>
      <c r="B25" s="15" t="s">
        <v>864</v>
      </c>
      <c r="C25" s="360" t="s">
        <v>616</v>
      </c>
    </row>
    <row r="26" spans="1:3">
      <c r="A26" s="20">
        <v>25</v>
      </c>
      <c r="B26" s="15" t="s">
        <v>865</v>
      </c>
      <c r="C26" s="360" t="s">
        <v>617</v>
      </c>
    </row>
    <row r="27" spans="1:3">
      <c r="A27" s="20">
        <v>26</v>
      </c>
      <c r="B27" s="15" t="s">
        <v>866</v>
      </c>
      <c r="C27" s="360" t="s">
        <v>618</v>
      </c>
    </row>
    <row r="28" spans="1:3">
      <c r="A28" s="20">
        <v>27</v>
      </c>
      <c r="B28" s="15" t="s">
        <v>867</v>
      </c>
      <c r="C28" s="360" t="s">
        <v>619</v>
      </c>
    </row>
    <row r="29" spans="1:3">
      <c r="A29" s="20">
        <v>28</v>
      </c>
      <c r="B29" s="15" t="s">
        <v>868</v>
      </c>
      <c r="C29" s="360" t="s">
        <v>620</v>
      </c>
    </row>
    <row r="30" spans="1:3">
      <c r="A30" s="20">
        <v>29</v>
      </c>
      <c r="B30" s="15" t="s">
        <v>400</v>
      </c>
      <c r="C30" s="360" t="s">
        <v>621</v>
      </c>
    </row>
    <row r="31" spans="1:3">
      <c r="A31" s="20">
        <v>30</v>
      </c>
      <c r="B31" s="15" t="s">
        <v>401</v>
      </c>
      <c r="C31" s="360" t="s">
        <v>622</v>
      </c>
    </row>
    <row r="32" spans="1:3">
      <c r="A32" s="20">
        <v>31</v>
      </c>
      <c r="B32" s="15" t="s">
        <v>402</v>
      </c>
      <c r="C32" s="360" t="s">
        <v>623</v>
      </c>
    </row>
    <row r="33" spans="1:3">
      <c r="A33" s="20">
        <v>32</v>
      </c>
      <c r="B33" s="15" t="s">
        <v>869</v>
      </c>
      <c r="C33" s="360" t="s">
        <v>624</v>
      </c>
    </row>
    <row r="34" spans="1:3">
      <c r="A34" s="20">
        <v>33</v>
      </c>
      <c r="B34" s="15" t="s">
        <v>870</v>
      </c>
      <c r="C34" s="360" t="s">
        <v>625</v>
      </c>
    </row>
    <row r="35" spans="1:3">
      <c r="A35" s="20">
        <v>34</v>
      </c>
      <c r="B35" s="15" t="s">
        <v>403</v>
      </c>
      <c r="C35" s="360" t="s">
        <v>626</v>
      </c>
    </row>
    <row r="36" spans="1:3">
      <c r="A36" s="20">
        <v>35</v>
      </c>
      <c r="B36" s="15" t="s">
        <v>404</v>
      </c>
      <c r="C36" s="360" t="s">
        <v>627</v>
      </c>
    </row>
    <row r="37" spans="1:3">
      <c r="A37" s="20">
        <v>36</v>
      </c>
      <c r="B37" s="15" t="s">
        <v>405</v>
      </c>
      <c r="C37" s="360" t="s">
        <v>628</v>
      </c>
    </row>
    <row r="38" spans="1:3">
      <c r="A38" s="20">
        <v>37</v>
      </c>
      <c r="B38" s="15" t="s">
        <v>871</v>
      </c>
      <c r="C38" s="360" t="s">
        <v>629</v>
      </c>
    </row>
    <row r="39" spans="1:3">
      <c r="A39" s="20">
        <v>38</v>
      </c>
      <c r="B39" s="15" t="s">
        <v>406</v>
      </c>
      <c r="C39" s="360" t="s">
        <v>630</v>
      </c>
    </row>
    <row r="40" spans="1:3">
      <c r="A40" s="20">
        <v>39</v>
      </c>
      <c r="B40" s="15" t="s">
        <v>872</v>
      </c>
      <c r="C40" s="360" t="s">
        <v>631</v>
      </c>
    </row>
    <row r="41" spans="1:3">
      <c r="A41" s="20">
        <v>40</v>
      </c>
      <c r="B41" s="15" t="s">
        <v>407</v>
      </c>
      <c r="C41" s="360" t="s">
        <v>632</v>
      </c>
    </row>
    <row r="42" spans="1:3">
      <c r="A42" s="20">
        <v>41</v>
      </c>
      <c r="B42" s="15" t="s">
        <v>408</v>
      </c>
      <c r="C42" s="360" t="s">
        <v>633</v>
      </c>
    </row>
    <row r="43" spans="1:3">
      <c r="A43" s="20">
        <v>42</v>
      </c>
      <c r="B43" s="15" t="s">
        <v>873</v>
      </c>
      <c r="C43" s="360" t="s">
        <v>634</v>
      </c>
    </row>
    <row r="44" spans="1:3">
      <c r="A44" s="20">
        <v>43</v>
      </c>
      <c r="B44" s="15" t="s">
        <v>874</v>
      </c>
      <c r="C44" s="360" t="s">
        <v>635</v>
      </c>
    </row>
    <row r="45" spans="1:3">
      <c r="A45" s="20">
        <v>44</v>
      </c>
      <c r="B45" s="15" t="s">
        <v>409</v>
      </c>
      <c r="C45" s="360" t="s">
        <v>636</v>
      </c>
    </row>
    <row r="46" spans="1:3">
      <c r="A46" s="20">
        <v>45</v>
      </c>
      <c r="B46" s="15" t="s">
        <v>875</v>
      </c>
      <c r="C46" s="360" t="s">
        <v>637</v>
      </c>
    </row>
    <row r="47" spans="1:3">
      <c r="A47" s="20">
        <v>46</v>
      </c>
      <c r="B47" s="15" t="s">
        <v>410</v>
      </c>
      <c r="C47" s="360" t="s">
        <v>638</v>
      </c>
    </row>
    <row r="48" spans="1:3">
      <c r="A48" s="20">
        <v>47</v>
      </c>
      <c r="B48" s="15" t="s">
        <v>876</v>
      </c>
      <c r="C48" s="360" t="s">
        <v>639</v>
      </c>
    </row>
    <row r="49" spans="1:3">
      <c r="A49" s="20">
        <v>48</v>
      </c>
      <c r="B49" s="15" t="s">
        <v>877</v>
      </c>
      <c r="C49" s="360" t="s">
        <v>640</v>
      </c>
    </row>
    <row r="50" spans="1:3">
      <c r="A50" s="20">
        <v>49</v>
      </c>
      <c r="B50" s="15" t="s">
        <v>878</v>
      </c>
      <c r="C50" s="360" t="s">
        <v>641</v>
      </c>
    </row>
    <row r="51" spans="1:3">
      <c r="A51" s="20">
        <v>50</v>
      </c>
      <c r="B51" s="15" t="s">
        <v>879</v>
      </c>
      <c r="C51" s="360" t="s">
        <v>642</v>
      </c>
    </row>
    <row r="52" spans="1:3">
      <c r="A52" s="20">
        <v>51</v>
      </c>
      <c r="B52" s="15" t="s">
        <v>411</v>
      </c>
      <c r="C52" s="360" t="s">
        <v>643</v>
      </c>
    </row>
    <row r="53" spans="1:3" ht="25.5">
      <c r="A53" s="20">
        <v>52</v>
      </c>
      <c r="B53" s="15" t="s">
        <v>880</v>
      </c>
      <c r="C53" s="360" t="s">
        <v>644</v>
      </c>
    </row>
    <row r="54" spans="1:3" ht="25.5">
      <c r="A54" s="20">
        <v>53</v>
      </c>
      <c r="B54" s="15" t="s">
        <v>881</v>
      </c>
      <c r="C54" s="360" t="s">
        <v>645</v>
      </c>
    </row>
    <row r="55" spans="1:3">
      <c r="A55" s="20">
        <v>54</v>
      </c>
      <c r="B55" s="15" t="s">
        <v>412</v>
      </c>
      <c r="C55" s="360" t="s">
        <v>646</v>
      </c>
    </row>
    <row r="56" spans="1:3">
      <c r="A56" s="20">
        <v>55</v>
      </c>
      <c r="B56" s="15" t="s">
        <v>882</v>
      </c>
      <c r="C56" s="360" t="s">
        <v>647</v>
      </c>
    </row>
    <row r="57" spans="1:3">
      <c r="A57" s="20">
        <v>56</v>
      </c>
      <c r="B57" s="15" t="s">
        <v>883</v>
      </c>
      <c r="C57" s="360" t="s">
        <v>648</v>
      </c>
    </row>
    <row r="58" spans="1:3">
      <c r="A58" s="20">
        <v>57</v>
      </c>
      <c r="B58" s="15" t="s">
        <v>884</v>
      </c>
      <c r="C58" s="360" t="s">
        <v>649</v>
      </c>
    </row>
    <row r="59" spans="1:3">
      <c r="A59" s="20">
        <v>58</v>
      </c>
      <c r="B59" s="15" t="s">
        <v>885</v>
      </c>
      <c r="C59" s="360" t="s">
        <v>650</v>
      </c>
    </row>
    <row r="60" spans="1:3">
      <c r="A60" s="20">
        <v>59</v>
      </c>
      <c r="B60" s="15" t="s">
        <v>413</v>
      </c>
      <c r="C60" s="360" t="s">
        <v>651</v>
      </c>
    </row>
    <row r="61" spans="1:3">
      <c r="A61" s="20">
        <v>60</v>
      </c>
      <c r="B61" s="15" t="s">
        <v>414</v>
      </c>
      <c r="C61" s="360" t="s">
        <v>652</v>
      </c>
    </row>
    <row r="62" spans="1:3">
      <c r="A62" s="20">
        <v>61</v>
      </c>
      <c r="B62" s="15" t="s">
        <v>886</v>
      </c>
      <c r="C62" s="360" t="s">
        <v>653</v>
      </c>
    </row>
    <row r="63" spans="1:3">
      <c r="A63" s="20">
        <v>62</v>
      </c>
      <c r="B63" s="15" t="s">
        <v>887</v>
      </c>
      <c r="C63" s="360" t="s">
        <v>654</v>
      </c>
    </row>
    <row r="64" spans="1:3">
      <c r="A64" s="20">
        <v>63</v>
      </c>
      <c r="B64" s="15" t="s">
        <v>888</v>
      </c>
      <c r="C64" s="360" t="s">
        <v>655</v>
      </c>
    </row>
    <row r="65" spans="1:3">
      <c r="A65" s="20">
        <v>64</v>
      </c>
      <c r="B65" s="15" t="s">
        <v>415</v>
      </c>
      <c r="C65" s="360" t="s">
        <v>656</v>
      </c>
    </row>
    <row r="66" spans="1:3">
      <c r="A66" s="20">
        <v>65</v>
      </c>
      <c r="B66" s="15" t="s">
        <v>889</v>
      </c>
      <c r="C66" s="360" t="s">
        <v>657</v>
      </c>
    </row>
    <row r="67" spans="1:3">
      <c r="A67" s="20">
        <v>66</v>
      </c>
      <c r="B67" s="15" t="s">
        <v>416</v>
      </c>
      <c r="C67" s="360" t="s">
        <v>658</v>
      </c>
    </row>
    <row r="68" spans="1:3">
      <c r="A68" s="20">
        <v>67</v>
      </c>
      <c r="B68" s="15" t="s">
        <v>417</v>
      </c>
      <c r="C68" s="360" t="s">
        <v>659</v>
      </c>
    </row>
    <row r="69" spans="1:3">
      <c r="A69" s="20">
        <v>68</v>
      </c>
      <c r="B69" s="15" t="s">
        <v>418</v>
      </c>
      <c r="C69" s="360" t="s">
        <v>660</v>
      </c>
    </row>
    <row r="70" spans="1:3">
      <c r="A70" s="20">
        <v>69</v>
      </c>
      <c r="B70" s="15" t="s">
        <v>890</v>
      </c>
      <c r="C70" s="360" t="s">
        <v>661</v>
      </c>
    </row>
    <row r="71" spans="1:3" ht="14.25" customHeight="1">
      <c r="A71" s="20">
        <v>70</v>
      </c>
      <c r="B71" s="15" t="s">
        <v>891</v>
      </c>
      <c r="C71" s="360" t="s">
        <v>662</v>
      </c>
    </row>
    <row r="72" spans="1:3">
      <c r="A72" s="20">
        <v>71</v>
      </c>
      <c r="B72" s="15" t="s">
        <v>892</v>
      </c>
      <c r="C72" s="360" t="s">
        <v>663</v>
      </c>
    </row>
    <row r="73" spans="1:3">
      <c r="A73" s="20">
        <v>72</v>
      </c>
      <c r="B73" s="15" t="s">
        <v>893</v>
      </c>
      <c r="C73" s="360" t="s">
        <v>664</v>
      </c>
    </row>
    <row r="74" spans="1:3" ht="25.5">
      <c r="A74" s="20">
        <v>73</v>
      </c>
      <c r="B74" s="15" t="s">
        <v>894</v>
      </c>
      <c r="C74" s="360" t="s">
        <v>665</v>
      </c>
    </row>
    <row r="75" spans="1:3">
      <c r="A75" s="20">
        <v>74</v>
      </c>
      <c r="B75" s="15" t="s">
        <v>419</v>
      </c>
      <c r="C75" s="360" t="s">
        <v>666</v>
      </c>
    </row>
    <row r="76" spans="1:3">
      <c r="A76" s="20">
        <v>75</v>
      </c>
      <c r="B76" s="15" t="s">
        <v>895</v>
      </c>
      <c r="C76" s="360" t="s">
        <v>667</v>
      </c>
    </row>
    <row r="77" spans="1:3">
      <c r="A77" s="20">
        <v>76</v>
      </c>
      <c r="B77" s="15" t="s">
        <v>896</v>
      </c>
      <c r="C77" s="360" t="s">
        <v>668</v>
      </c>
    </row>
    <row r="78" spans="1:3">
      <c r="A78" s="20">
        <v>77</v>
      </c>
      <c r="B78" s="15" t="s">
        <v>897</v>
      </c>
      <c r="C78" s="360" t="s">
        <v>669</v>
      </c>
    </row>
    <row r="79" spans="1:3">
      <c r="A79" s="20">
        <v>78</v>
      </c>
      <c r="B79" s="15" t="s">
        <v>898</v>
      </c>
      <c r="C79" s="360" t="s">
        <v>670</v>
      </c>
    </row>
    <row r="80" spans="1:3">
      <c r="A80" s="20">
        <v>79</v>
      </c>
      <c r="B80" s="15" t="s">
        <v>899</v>
      </c>
      <c r="C80" s="360" t="s">
        <v>671</v>
      </c>
    </row>
    <row r="81" spans="1:3">
      <c r="A81" s="20">
        <v>80</v>
      </c>
      <c r="B81" s="15" t="s">
        <v>900</v>
      </c>
      <c r="C81" s="360" t="s">
        <v>672</v>
      </c>
    </row>
    <row r="82" spans="1:3">
      <c r="A82" s="20">
        <v>81</v>
      </c>
      <c r="B82" s="15" t="s">
        <v>901</v>
      </c>
      <c r="C82" s="360" t="s">
        <v>673</v>
      </c>
    </row>
    <row r="83" spans="1:3">
      <c r="A83" s="20">
        <v>82</v>
      </c>
      <c r="B83" s="15" t="s">
        <v>902</v>
      </c>
      <c r="C83" s="360" t="s">
        <v>674</v>
      </c>
    </row>
    <row r="84" spans="1:3">
      <c r="A84" s="20">
        <v>83</v>
      </c>
      <c r="B84" s="15" t="s">
        <v>903</v>
      </c>
      <c r="C84" s="360" t="s">
        <v>675</v>
      </c>
    </row>
    <row r="85" spans="1:3" ht="25.5">
      <c r="A85" s="20">
        <v>84</v>
      </c>
      <c r="B85" s="15" t="s">
        <v>904</v>
      </c>
      <c r="C85" s="360" t="s">
        <v>676</v>
      </c>
    </row>
    <row r="86" spans="1:3">
      <c r="A86" s="20">
        <v>85</v>
      </c>
      <c r="B86" s="15" t="s">
        <v>905</v>
      </c>
      <c r="C86" s="360" t="s">
        <v>677</v>
      </c>
    </row>
    <row r="87" spans="1:3">
      <c r="A87" s="20">
        <v>86</v>
      </c>
      <c r="B87" s="15" t="s">
        <v>420</v>
      </c>
      <c r="C87" s="360" t="s">
        <v>678</v>
      </c>
    </row>
    <row r="88" spans="1:3" ht="25.5">
      <c r="A88" s="20">
        <v>87</v>
      </c>
      <c r="B88" s="15" t="s">
        <v>906</v>
      </c>
      <c r="C88" s="360" t="s">
        <v>679</v>
      </c>
    </row>
    <row r="89" spans="1:3">
      <c r="A89" s="20">
        <v>88</v>
      </c>
      <c r="B89" s="15" t="s">
        <v>907</v>
      </c>
      <c r="C89" s="360" t="s">
        <v>680</v>
      </c>
    </row>
  </sheetData>
  <phoneticPr fontId="5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1"/>
  <dimension ref="A1:K109"/>
  <sheetViews>
    <sheetView tabSelected="1" workbookViewId="0">
      <selection activeCell="L15" sqref="L15"/>
    </sheetView>
  </sheetViews>
  <sheetFormatPr defaultColWidth="9.140625" defaultRowHeight="14.25"/>
  <cols>
    <col min="1" max="1" width="5.42578125" style="10" customWidth="1"/>
    <col min="2" max="2" width="23.85546875" style="10" bestFit="1" customWidth="1"/>
    <col min="3" max="3" width="6.42578125" style="10" customWidth="1"/>
    <col min="4" max="4" width="25.5703125" style="10" customWidth="1"/>
    <col min="5" max="5" width="23" style="10" customWidth="1"/>
    <col min="6" max="6" width="19.42578125" style="10" bestFit="1" customWidth="1"/>
    <col min="7" max="16384" width="9.140625" style="10"/>
  </cols>
  <sheetData>
    <row r="1" spans="1:6" s="7" customFormat="1" ht="26.45" customHeight="1">
      <c r="A1" s="3">
        <v>1</v>
      </c>
      <c r="B1" s="4" t="s">
        <v>140</v>
      </c>
      <c r="C1" s="4"/>
      <c r="D1" s="5" t="s">
        <v>141</v>
      </c>
      <c r="E1" s="5" t="s">
        <v>142</v>
      </c>
      <c r="F1" s="6"/>
    </row>
    <row r="2" spans="1:6" s="7" customFormat="1" ht="12.75">
      <c r="A2" s="8">
        <v>2</v>
      </c>
      <c r="B2" s="7" t="s">
        <v>176</v>
      </c>
      <c r="C2" s="7" t="s">
        <v>177</v>
      </c>
      <c r="D2" s="7" t="s">
        <v>178</v>
      </c>
      <c r="E2" s="9" t="s">
        <v>151</v>
      </c>
      <c r="F2" s="9" t="s">
        <v>151</v>
      </c>
    </row>
    <row r="3" spans="1:6" s="7" customFormat="1" ht="12.75">
      <c r="A3" s="8">
        <v>3</v>
      </c>
      <c r="B3" s="7" t="s">
        <v>143</v>
      </c>
      <c r="C3" s="7" t="s">
        <v>144</v>
      </c>
      <c r="D3" s="7" t="s">
        <v>145</v>
      </c>
      <c r="E3" s="9" t="s">
        <v>146</v>
      </c>
      <c r="F3" s="7" t="s">
        <v>147</v>
      </c>
    </row>
    <row r="4" spans="1:6" s="7" customFormat="1" ht="12.75">
      <c r="A4" s="8">
        <v>4</v>
      </c>
      <c r="B4" s="7" t="s">
        <v>148</v>
      </c>
      <c r="C4" s="7" t="s">
        <v>149</v>
      </c>
      <c r="D4" s="7" t="s">
        <v>150</v>
      </c>
      <c r="E4" s="9" t="s">
        <v>151</v>
      </c>
      <c r="F4" s="9" t="s">
        <v>151</v>
      </c>
    </row>
    <row r="5" spans="1:6" s="7" customFormat="1" ht="12.75">
      <c r="A5" s="8">
        <v>5</v>
      </c>
      <c r="B5" s="7" t="s">
        <v>152</v>
      </c>
      <c r="C5" s="7" t="s">
        <v>153</v>
      </c>
      <c r="D5" s="7" t="s">
        <v>154</v>
      </c>
      <c r="E5" s="9" t="s">
        <v>155</v>
      </c>
      <c r="F5" s="7" t="s">
        <v>147</v>
      </c>
    </row>
    <row r="6" spans="1:6" s="7" customFormat="1" ht="12.75">
      <c r="A6" s="8">
        <v>6</v>
      </c>
      <c r="B6" s="7" t="s">
        <v>156</v>
      </c>
      <c r="C6" s="7" t="s">
        <v>157</v>
      </c>
      <c r="D6" s="7" t="s">
        <v>158</v>
      </c>
      <c r="E6" s="9" t="s">
        <v>151</v>
      </c>
      <c r="F6" s="9" t="s">
        <v>151</v>
      </c>
    </row>
    <row r="7" spans="1:6" s="7" customFormat="1" ht="12.75">
      <c r="A7" s="8">
        <v>7</v>
      </c>
      <c r="B7" s="7" t="s">
        <v>159</v>
      </c>
      <c r="C7" s="7" t="s">
        <v>160</v>
      </c>
      <c r="D7" s="7" t="s">
        <v>154</v>
      </c>
      <c r="E7" s="9" t="s">
        <v>155</v>
      </c>
      <c r="F7" s="7" t="s">
        <v>147</v>
      </c>
    </row>
    <row r="8" spans="1:6" s="7" customFormat="1" ht="12.75">
      <c r="A8" s="8">
        <v>8</v>
      </c>
      <c r="B8" s="7" t="s">
        <v>161</v>
      </c>
      <c r="C8" s="7" t="s">
        <v>162</v>
      </c>
      <c r="D8" s="7" t="s">
        <v>163</v>
      </c>
      <c r="E8" s="9" t="s">
        <v>164</v>
      </c>
      <c r="F8" s="7" t="s">
        <v>147</v>
      </c>
    </row>
    <row r="9" spans="1:6" s="7" customFormat="1" ht="12.75">
      <c r="A9" s="8">
        <v>9</v>
      </c>
      <c r="B9" s="7" t="s">
        <v>165</v>
      </c>
      <c r="C9" s="7" t="s">
        <v>166</v>
      </c>
      <c r="D9" s="7" t="s">
        <v>167</v>
      </c>
      <c r="E9" s="9" t="s">
        <v>155</v>
      </c>
      <c r="F9" s="7" t="s">
        <v>147</v>
      </c>
    </row>
    <row r="10" spans="1:6" s="7" customFormat="1" ht="12.75">
      <c r="A10" s="8">
        <v>10</v>
      </c>
      <c r="B10" s="7" t="s">
        <v>168</v>
      </c>
      <c r="C10" s="7" t="s">
        <v>169</v>
      </c>
      <c r="D10" s="7" t="s">
        <v>150</v>
      </c>
      <c r="E10" s="9" t="s">
        <v>151</v>
      </c>
      <c r="F10" s="9" t="s">
        <v>151</v>
      </c>
    </row>
    <row r="11" spans="1:6" s="7" customFormat="1" ht="12.75">
      <c r="A11" s="8">
        <v>11</v>
      </c>
      <c r="B11" s="7" t="s">
        <v>170</v>
      </c>
      <c r="C11" s="7" t="s">
        <v>171</v>
      </c>
      <c r="D11" s="7" t="s">
        <v>172</v>
      </c>
      <c r="E11" s="9" t="s">
        <v>164</v>
      </c>
      <c r="F11" s="7" t="s">
        <v>147</v>
      </c>
    </row>
    <row r="12" spans="1:6" s="7" customFormat="1" ht="12.75">
      <c r="A12" s="8">
        <v>12</v>
      </c>
      <c r="B12" s="7" t="s">
        <v>173</v>
      </c>
      <c r="C12" s="7" t="s">
        <v>174</v>
      </c>
      <c r="D12" s="7" t="s">
        <v>175</v>
      </c>
      <c r="E12" s="9" t="s">
        <v>164</v>
      </c>
      <c r="F12" s="7" t="s">
        <v>147</v>
      </c>
    </row>
    <row r="13" spans="1:6" s="7" customFormat="1" ht="12.75">
      <c r="A13" s="8">
        <v>13</v>
      </c>
      <c r="B13" s="7" t="s">
        <v>176</v>
      </c>
      <c r="C13" s="7" t="s">
        <v>177</v>
      </c>
      <c r="D13" s="7" t="s">
        <v>178</v>
      </c>
      <c r="E13" s="9" t="s">
        <v>151</v>
      </c>
      <c r="F13" s="9" t="s">
        <v>151</v>
      </c>
    </row>
    <row r="14" spans="1:6" s="7" customFormat="1" ht="12.75">
      <c r="A14" s="8">
        <v>14</v>
      </c>
      <c r="B14" s="7" t="s">
        <v>179</v>
      </c>
      <c r="C14" s="7" t="s">
        <v>180</v>
      </c>
      <c r="D14" s="7" t="s">
        <v>150</v>
      </c>
      <c r="E14" s="9" t="s">
        <v>151</v>
      </c>
      <c r="F14" s="9" t="s">
        <v>151</v>
      </c>
    </row>
    <row r="15" spans="1:6" s="7" customFormat="1" ht="12.75">
      <c r="A15" s="8">
        <v>15</v>
      </c>
      <c r="B15" s="7" t="s">
        <v>181</v>
      </c>
      <c r="C15" s="7" t="s">
        <v>182</v>
      </c>
      <c r="D15" s="7" t="s">
        <v>183</v>
      </c>
      <c r="E15" s="9" t="s">
        <v>184</v>
      </c>
      <c r="F15" s="9" t="s">
        <v>184</v>
      </c>
    </row>
    <row r="16" spans="1:6" s="7" customFormat="1" ht="12.75">
      <c r="A16" s="8">
        <v>16</v>
      </c>
      <c r="B16" s="7" t="s">
        <v>185</v>
      </c>
      <c r="C16" s="7" t="s">
        <v>186</v>
      </c>
      <c r="D16" s="7" t="s">
        <v>172</v>
      </c>
      <c r="E16" s="9" t="s">
        <v>164</v>
      </c>
      <c r="F16" s="7" t="s">
        <v>147</v>
      </c>
    </row>
    <row r="17" spans="1:6" s="7" customFormat="1" ht="12.75">
      <c r="A17" s="8">
        <v>17</v>
      </c>
      <c r="B17" s="7" t="s">
        <v>187</v>
      </c>
      <c r="C17" s="7" t="s">
        <v>188</v>
      </c>
      <c r="D17" s="7" t="s">
        <v>189</v>
      </c>
      <c r="E17" s="9" t="s">
        <v>184</v>
      </c>
      <c r="F17" s="9" t="s">
        <v>184</v>
      </c>
    </row>
    <row r="18" spans="1:6" s="7" customFormat="1" ht="12.75">
      <c r="A18" s="8">
        <v>18</v>
      </c>
      <c r="B18" s="7" t="s">
        <v>190</v>
      </c>
      <c r="C18" s="7" t="s">
        <v>191</v>
      </c>
      <c r="D18" s="7" t="s">
        <v>175</v>
      </c>
      <c r="E18" s="9" t="s">
        <v>164</v>
      </c>
      <c r="F18" s="7" t="s">
        <v>147</v>
      </c>
    </row>
    <row r="19" spans="1:6" s="7" customFormat="1" ht="12.75">
      <c r="A19" s="8">
        <v>19</v>
      </c>
      <c r="B19" s="7" t="s">
        <v>192</v>
      </c>
      <c r="C19" s="7" t="s">
        <v>193</v>
      </c>
      <c r="D19" s="7" t="s">
        <v>178</v>
      </c>
      <c r="E19" s="9" t="s">
        <v>151</v>
      </c>
      <c r="F19" s="9" t="s">
        <v>151</v>
      </c>
    </row>
    <row r="20" spans="1:6" s="7" customFormat="1" ht="12.75">
      <c r="A20" s="8">
        <v>20</v>
      </c>
      <c r="B20" s="7" t="s">
        <v>194</v>
      </c>
      <c r="C20" s="7" t="s">
        <v>195</v>
      </c>
      <c r="D20" s="7" t="s">
        <v>175</v>
      </c>
      <c r="E20" s="9" t="s">
        <v>164</v>
      </c>
      <c r="F20" s="7" t="s">
        <v>147</v>
      </c>
    </row>
    <row r="21" spans="1:6" s="7" customFormat="1" ht="12.75">
      <c r="A21" s="8">
        <v>21</v>
      </c>
      <c r="B21" s="7" t="s">
        <v>196</v>
      </c>
      <c r="C21" s="7" t="s">
        <v>197</v>
      </c>
      <c r="D21" s="7" t="s">
        <v>198</v>
      </c>
      <c r="E21" s="9" t="s">
        <v>184</v>
      </c>
      <c r="F21" s="9" t="s">
        <v>184</v>
      </c>
    </row>
    <row r="22" spans="1:6" s="7" customFormat="1" ht="12.75">
      <c r="A22" s="8">
        <v>22</v>
      </c>
      <c r="B22" s="7" t="s">
        <v>199</v>
      </c>
      <c r="C22" s="7" t="s">
        <v>200</v>
      </c>
      <c r="D22" s="7" t="s">
        <v>201</v>
      </c>
      <c r="E22" s="9" t="s">
        <v>146</v>
      </c>
      <c r="F22" s="7" t="s">
        <v>147</v>
      </c>
    </row>
    <row r="23" spans="1:6" s="7" customFormat="1" ht="12.75">
      <c r="A23" s="8">
        <v>23</v>
      </c>
      <c r="B23" s="7" t="s">
        <v>202</v>
      </c>
      <c r="C23" s="7" t="s">
        <v>203</v>
      </c>
      <c r="D23" s="7" t="s">
        <v>204</v>
      </c>
      <c r="E23" s="9" t="s">
        <v>164</v>
      </c>
      <c r="F23" s="7" t="s">
        <v>147</v>
      </c>
    </row>
    <row r="24" spans="1:6" s="7" customFormat="1" ht="12.75">
      <c r="A24" s="8">
        <v>24</v>
      </c>
      <c r="B24" s="7" t="s">
        <v>205</v>
      </c>
      <c r="C24" s="7" t="s">
        <v>206</v>
      </c>
      <c r="D24" s="7" t="s">
        <v>172</v>
      </c>
      <c r="E24" s="9" t="s">
        <v>164</v>
      </c>
      <c r="F24" s="7" t="s">
        <v>147</v>
      </c>
    </row>
    <row r="25" spans="1:6" s="7" customFormat="1" ht="12.75">
      <c r="A25" s="8">
        <v>25</v>
      </c>
      <c r="B25" s="7" t="s">
        <v>207</v>
      </c>
      <c r="C25" s="7" t="s">
        <v>208</v>
      </c>
      <c r="D25" s="7" t="s">
        <v>163</v>
      </c>
      <c r="E25" s="9" t="s">
        <v>164</v>
      </c>
      <c r="F25" s="7" t="s">
        <v>147</v>
      </c>
    </row>
    <row r="26" spans="1:6" s="7" customFormat="1" ht="12.75">
      <c r="A26" s="8">
        <v>26</v>
      </c>
      <c r="B26" s="7" t="s">
        <v>209</v>
      </c>
      <c r="C26" s="7" t="s">
        <v>210</v>
      </c>
      <c r="D26" s="7" t="s">
        <v>145</v>
      </c>
      <c r="E26" s="9" t="s">
        <v>146</v>
      </c>
      <c r="F26" s="7" t="s">
        <v>147</v>
      </c>
    </row>
    <row r="27" spans="1:6" s="7" customFormat="1" ht="12.75">
      <c r="A27" s="8">
        <v>27</v>
      </c>
      <c r="B27" s="7" t="s">
        <v>211</v>
      </c>
      <c r="C27" s="7" t="s">
        <v>212</v>
      </c>
      <c r="D27" s="7" t="s">
        <v>150</v>
      </c>
      <c r="E27" s="9" t="s">
        <v>151</v>
      </c>
      <c r="F27" s="9" t="s">
        <v>151</v>
      </c>
    </row>
    <row r="28" spans="1:6" s="7" customFormat="1" ht="12.75">
      <c r="A28" s="8">
        <v>28</v>
      </c>
      <c r="B28" s="7" t="s">
        <v>213</v>
      </c>
      <c r="C28" s="7" t="s">
        <v>214</v>
      </c>
      <c r="D28" s="7" t="s">
        <v>178</v>
      </c>
      <c r="E28" s="9" t="s">
        <v>151</v>
      </c>
      <c r="F28" s="9" t="s">
        <v>151</v>
      </c>
    </row>
    <row r="29" spans="1:6" s="7" customFormat="1" ht="12.75">
      <c r="A29" s="8">
        <v>29</v>
      </c>
      <c r="B29" s="7" t="s">
        <v>215</v>
      </c>
      <c r="C29" s="7" t="s">
        <v>216</v>
      </c>
      <c r="D29" s="7" t="s">
        <v>178</v>
      </c>
      <c r="E29" s="9" t="s">
        <v>151</v>
      </c>
      <c r="F29" s="9" t="s">
        <v>151</v>
      </c>
    </row>
    <row r="30" spans="1:6" s="7" customFormat="1" ht="12.75">
      <c r="A30" s="8">
        <v>30</v>
      </c>
      <c r="B30" s="7" t="s">
        <v>217</v>
      </c>
      <c r="C30" s="7" t="s">
        <v>218</v>
      </c>
      <c r="D30" s="7" t="s">
        <v>219</v>
      </c>
      <c r="E30" s="9" t="s">
        <v>164</v>
      </c>
      <c r="F30" s="7" t="s">
        <v>147</v>
      </c>
    </row>
    <row r="31" spans="1:6" s="7" customFormat="1" ht="12.75">
      <c r="A31" s="8">
        <v>31</v>
      </c>
      <c r="B31" s="7" t="s">
        <v>220</v>
      </c>
      <c r="C31" s="7" t="s">
        <v>221</v>
      </c>
      <c r="D31" s="7" t="s">
        <v>145</v>
      </c>
      <c r="E31" s="9" t="s">
        <v>146</v>
      </c>
      <c r="F31" s="7" t="s">
        <v>147</v>
      </c>
    </row>
    <row r="32" spans="1:6" s="7" customFormat="1" ht="12.75">
      <c r="A32" s="8">
        <v>32</v>
      </c>
      <c r="B32" s="7" t="s">
        <v>222</v>
      </c>
      <c r="C32" s="7" t="s">
        <v>223</v>
      </c>
      <c r="D32" s="7" t="s">
        <v>219</v>
      </c>
      <c r="E32" s="9" t="s">
        <v>164</v>
      </c>
      <c r="F32" s="7" t="s">
        <v>147</v>
      </c>
    </row>
    <row r="33" spans="1:6" s="7" customFormat="1" ht="12.75">
      <c r="A33" s="8">
        <v>33</v>
      </c>
      <c r="B33" s="7" t="s">
        <v>224</v>
      </c>
      <c r="C33" s="7" t="s">
        <v>225</v>
      </c>
      <c r="D33" s="7" t="s">
        <v>145</v>
      </c>
      <c r="E33" s="9" t="s">
        <v>146</v>
      </c>
      <c r="F33" s="7" t="s">
        <v>147</v>
      </c>
    </row>
    <row r="34" spans="1:6" s="7" customFormat="1" ht="12.75">
      <c r="A34" s="8">
        <v>34</v>
      </c>
      <c r="B34" s="7" t="s">
        <v>226</v>
      </c>
      <c r="C34" s="7" t="s">
        <v>227</v>
      </c>
      <c r="D34" s="7" t="s">
        <v>189</v>
      </c>
      <c r="E34" s="9" t="s">
        <v>184</v>
      </c>
      <c r="F34" s="9" t="s">
        <v>184</v>
      </c>
    </row>
    <row r="35" spans="1:6" s="7" customFormat="1" ht="12.75">
      <c r="A35" s="8">
        <v>35</v>
      </c>
      <c r="B35" s="7" t="s">
        <v>228</v>
      </c>
      <c r="C35" s="7" t="s">
        <v>229</v>
      </c>
      <c r="D35" s="7" t="s">
        <v>189</v>
      </c>
      <c r="E35" s="9" t="s">
        <v>184</v>
      </c>
      <c r="F35" s="9" t="s">
        <v>184</v>
      </c>
    </row>
    <row r="36" spans="1:6" s="7" customFormat="1" ht="12.75">
      <c r="A36" s="8">
        <v>36</v>
      </c>
      <c r="B36" s="7" t="s">
        <v>230</v>
      </c>
      <c r="C36" s="7" t="s">
        <v>231</v>
      </c>
      <c r="D36" s="7" t="s">
        <v>175</v>
      </c>
      <c r="E36" s="9" t="s">
        <v>164</v>
      </c>
      <c r="F36" s="7" t="s">
        <v>147</v>
      </c>
    </row>
    <row r="37" spans="1:6" s="7" customFormat="1" ht="12.75">
      <c r="A37" s="8">
        <v>37</v>
      </c>
      <c r="B37" s="7" t="s">
        <v>232</v>
      </c>
      <c r="C37" s="7" t="s">
        <v>233</v>
      </c>
      <c r="D37" s="7" t="s">
        <v>167</v>
      </c>
      <c r="E37" s="9" t="s">
        <v>155</v>
      </c>
      <c r="F37" s="7" t="s">
        <v>147</v>
      </c>
    </row>
    <row r="38" spans="1:6" s="7" customFormat="1" ht="12.75">
      <c r="A38" s="8">
        <v>38</v>
      </c>
      <c r="B38" s="7" t="s">
        <v>234</v>
      </c>
      <c r="C38" s="7" t="s">
        <v>235</v>
      </c>
      <c r="D38" s="7" t="s">
        <v>154</v>
      </c>
      <c r="E38" s="9" t="s">
        <v>155</v>
      </c>
      <c r="F38" s="7" t="s">
        <v>147</v>
      </c>
    </row>
    <row r="39" spans="1:6" s="7" customFormat="1" ht="12.75">
      <c r="A39" s="8">
        <v>39</v>
      </c>
      <c r="B39" s="7" t="s">
        <v>236</v>
      </c>
      <c r="C39" s="7" t="s">
        <v>237</v>
      </c>
      <c r="D39" s="7" t="s">
        <v>238</v>
      </c>
      <c r="E39" s="9" t="s">
        <v>155</v>
      </c>
      <c r="F39" s="7" t="s">
        <v>147</v>
      </c>
    </row>
    <row r="40" spans="1:6" s="7" customFormat="1" ht="12.75">
      <c r="A40" s="8">
        <v>40</v>
      </c>
      <c r="B40" s="7" t="s">
        <v>239</v>
      </c>
      <c r="C40" s="7" t="s">
        <v>240</v>
      </c>
      <c r="D40" s="7" t="s">
        <v>241</v>
      </c>
      <c r="E40" s="9" t="s">
        <v>151</v>
      </c>
      <c r="F40" s="9" t="s">
        <v>151</v>
      </c>
    </row>
    <row r="41" spans="1:6" s="7" customFormat="1" ht="12.75">
      <c r="A41" s="8">
        <v>41</v>
      </c>
      <c r="B41" s="7" t="s">
        <v>242</v>
      </c>
      <c r="C41" s="7" t="s">
        <v>243</v>
      </c>
      <c r="D41" s="7" t="s">
        <v>244</v>
      </c>
      <c r="E41" s="9" t="s">
        <v>184</v>
      </c>
      <c r="F41" s="9" t="s">
        <v>184</v>
      </c>
    </row>
    <row r="42" spans="1:6" s="7" customFormat="1" ht="12.75">
      <c r="A42" s="8">
        <v>42</v>
      </c>
      <c r="B42" s="7" t="s">
        <v>245</v>
      </c>
      <c r="C42" s="7" t="s">
        <v>246</v>
      </c>
      <c r="D42" s="7" t="s">
        <v>167</v>
      </c>
      <c r="E42" s="9" t="s">
        <v>155</v>
      </c>
      <c r="F42" s="7" t="s">
        <v>147</v>
      </c>
    </row>
    <row r="43" spans="1:6" s="7" customFormat="1" ht="12.75">
      <c r="A43" s="8">
        <v>43</v>
      </c>
      <c r="B43" s="7" t="s">
        <v>247</v>
      </c>
      <c r="C43" s="7" t="s">
        <v>248</v>
      </c>
      <c r="D43" s="7" t="s">
        <v>241</v>
      </c>
      <c r="E43" s="9" t="s">
        <v>151</v>
      </c>
      <c r="F43" s="9" t="s">
        <v>151</v>
      </c>
    </row>
    <row r="44" spans="1:6" s="7" customFormat="1" ht="12.75">
      <c r="A44" s="8">
        <v>44</v>
      </c>
      <c r="B44" s="7" t="s">
        <v>249</v>
      </c>
      <c r="C44" s="7" t="s">
        <v>250</v>
      </c>
      <c r="D44" s="7" t="s">
        <v>204</v>
      </c>
      <c r="E44" s="9" t="s">
        <v>164</v>
      </c>
      <c r="F44" s="7" t="s">
        <v>147</v>
      </c>
    </row>
    <row r="45" spans="1:6" s="7" customFormat="1" ht="12.75">
      <c r="A45" s="8">
        <v>45</v>
      </c>
      <c r="B45" s="7" t="s">
        <v>251</v>
      </c>
      <c r="C45" s="7" t="s">
        <v>252</v>
      </c>
      <c r="D45" s="7" t="s">
        <v>219</v>
      </c>
      <c r="E45" s="9" t="s">
        <v>164</v>
      </c>
      <c r="F45" s="7" t="s">
        <v>147</v>
      </c>
    </row>
    <row r="46" spans="1:6" s="7" customFormat="1" ht="12.75">
      <c r="A46" s="8">
        <v>46</v>
      </c>
      <c r="B46" s="7" t="s">
        <v>253</v>
      </c>
      <c r="C46" s="7" t="s">
        <v>254</v>
      </c>
      <c r="D46" s="7" t="s">
        <v>178</v>
      </c>
      <c r="E46" s="9" t="s">
        <v>151</v>
      </c>
      <c r="F46" s="9" t="s">
        <v>151</v>
      </c>
    </row>
    <row r="47" spans="1:6" s="7" customFormat="1" ht="12.75">
      <c r="A47" s="8">
        <v>47</v>
      </c>
      <c r="B47" s="7" t="s">
        <v>255</v>
      </c>
      <c r="C47" s="7" t="s">
        <v>256</v>
      </c>
      <c r="D47" s="7" t="s">
        <v>175</v>
      </c>
      <c r="E47" s="9" t="s">
        <v>164</v>
      </c>
      <c r="F47" s="7" t="s">
        <v>147</v>
      </c>
    </row>
    <row r="48" spans="1:6" s="7" customFormat="1" ht="12.75">
      <c r="A48" s="8">
        <v>48</v>
      </c>
      <c r="B48" s="7" t="s">
        <v>257</v>
      </c>
      <c r="C48" s="7" t="s">
        <v>258</v>
      </c>
      <c r="D48" s="7" t="s">
        <v>167</v>
      </c>
      <c r="E48" s="9" t="s">
        <v>155</v>
      </c>
      <c r="F48" s="7" t="s">
        <v>147</v>
      </c>
    </row>
    <row r="49" spans="1:11" s="7" customFormat="1" ht="12.75">
      <c r="A49" s="8">
        <v>49</v>
      </c>
      <c r="B49" s="7" t="s">
        <v>259</v>
      </c>
      <c r="C49" s="7" t="s">
        <v>260</v>
      </c>
      <c r="D49" s="7" t="s">
        <v>178</v>
      </c>
      <c r="E49" s="9" t="s">
        <v>151</v>
      </c>
      <c r="F49" s="9" t="s">
        <v>151</v>
      </c>
    </row>
    <row r="50" spans="1:11" s="7" customFormat="1" ht="12.75">
      <c r="A50" s="8">
        <v>50</v>
      </c>
      <c r="B50" s="7" t="s">
        <v>261</v>
      </c>
      <c r="C50" s="7" t="s">
        <v>262</v>
      </c>
      <c r="D50" s="7" t="s">
        <v>238</v>
      </c>
      <c r="E50" s="9" t="s">
        <v>155</v>
      </c>
      <c r="F50" s="7" t="s">
        <v>147</v>
      </c>
    </row>
    <row r="51" spans="1:11" s="7" customFormat="1" ht="12.75">
      <c r="A51" s="8">
        <v>51</v>
      </c>
      <c r="B51" s="7" t="s">
        <v>263</v>
      </c>
      <c r="C51" s="7" t="s">
        <v>264</v>
      </c>
      <c r="D51" s="7" t="s">
        <v>167</v>
      </c>
      <c r="E51" s="9" t="s">
        <v>155</v>
      </c>
      <c r="F51" s="7" t="s">
        <v>147</v>
      </c>
    </row>
    <row r="52" spans="1:11" s="7" customFormat="1" ht="12.75">
      <c r="A52" s="8">
        <v>52</v>
      </c>
      <c r="B52" s="7" t="s">
        <v>265</v>
      </c>
      <c r="C52" s="7" t="s">
        <v>266</v>
      </c>
      <c r="D52" s="7" t="s">
        <v>178</v>
      </c>
      <c r="E52" s="9" t="s">
        <v>151</v>
      </c>
      <c r="F52" s="9" t="s">
        <v>151</v>
      </c>
    </row>
    <row r="53" spans="1:11" s="7" customFormat="1" ht="12.75">
      <c r="A53" s="8">
        <v>53</v>
      </c>
      <c r="B53" s="7" t="s">
        <v>267</v>
      </c>
      <c r="C53" s="7" t="s">
        <v>268</v>
      </c>
      <c r="D53" s="7" t="s">
        <v>154</v>
      </c>
      <c r="E53" s="9" t="s">
        <v>155</v>
      </c>
      <c r="F53" s="7" t="s">
        <v>147</v>
      </c>
    </row>
    <row r="54" spans="1:11" s="7" customFormat="1" ht="12.75">
      <c r="A54" s="8">
        <v>54</v>
      </c>
      <c r="B54" s="7" t="s">
        <v>269</v>
      </c>
      <c r="C54" s="7" t="s">
        <v>270</v>
      </c>
      <c r="D54" s="7" t="s">
        <v>145</v>
      </c>
      <c r="E54" s="9" t="s">
        <v>146</v>
      </c>
      <c r="F54" s="7" t="s">
        <v>147</v>
      </c>
    </row>
    <row r="55" spans="1:11" s="7" customFormat="1" ht="12.75">
      <c r="A55" s="8">
        <v>55</v>
      </c>
      <c r="B55" s="7" t="s">
        <v>271</v>
      </c>
      <c r="C55" s="7" t="s">
        <v>272</v>
      </c>
      <c r="D55" s="7" t="s">
        <v>178</v>
      </c>
      <c r="E55" s="9" t="s">
        <v>151</v>
      </c>
      <c r="F55" s="9" t="s">
        <v>151</v>
      </c>
    </row>
    <row r="56" spans="1:11" s="7" customFormat="1" ht="12.75">
      <c r="A56" s="8">
        <v>56</v>
      </c>
      <c r="B56" s="7" t="s">
        <v>273</v>
      </c>
      <c r="C56" s="7" t="s">
        <v>274</v>
      </c>
      <c r="D56" s="7" t="s">
        <v>178</v>
      </c>
      <c r="E56" s="9" t="s">
        <v>151</v>
      </c>
      <c r="F56" s="9" t="s">
        <v>151</v>
      </c>
    </row>
    <row r="57" spans="1:11" s="7" customFormat="1" ht="12.75">
      <c r="A57" s="8">
        <v>57</v>
      </c>
      <c r="B57" s="7" t="s">
        <v>275</v>
      </c>
      <c r="C57" s="7" t="s">
        <v>276</v>
      </c>
      <c r="D57" s="7" t="s">
        <v>189</v>
      </c>
      <c r="E57" s="9" t="s">
        <v>184</v>
      </c>
      <c r="F57" s="9" t="s">
        <v>184</v>
      </c>
    </row>
    <row r="58" spans="1:11" s="7" customFormat="1" ht="12.75">
      <c r="A58" s="8">
        <v>58</v>
      </c>
      <c r="B58" s="7" t="s">
        <v>277</v>
      </c>
      <c r="C58" s="7" t="s">
        <v>278</v>
      </c>
      <c r="D58" s="7" t="s">
        <v>167</v>
      </c>
      <c r="E58" s="9" t="s">
        <v>155</v>
      </c>
      <c r="F58" s="7" t="s">
        <v>147</v>
      </c>
    </row>
    <row r="59" spans="1:11" s="7" customFormat="1" ht="12.75">
      <c r="A59" s="8">
        <v>59</v>
      </c>
      <c r="B59" s="7" t="s">
        <v>279</v>
      </c>
      <c r="C59" s="7" t="s">
        <v>280</v>
      </c>
      <c r="D59" s="7" t="s">
        <v>315</v>
      </c>
      <c r="E59" s="9" t="s">
        <v>164</v>
      </c>
      <c r="F59" s="7" t="s">
        <v>147</v>
      </c>
      <c r="G59" s="9"/>
      <c r="I59" s="9"/>
      <c r="K59" s="9"/>
    </row>
    <row r="60" spans="1:11" s="7" customFormat="1" ht="12.75">
      <c r="A60" s="8">
        <v>60</v>
      </c>
      <c r="B60" s="7" t="s">
        <v>281</v>
      </c>
      <c r="C60" s="7" t="s">
        <v>282</v>
      </c>
      <c r="D60" s="7" t="s">
        <v>172</v>
      </c>
      <c r="E60" s="9" t="s">
        <v>164</v>
      </c>
      <c r="F60" s="7" t="s">
        <v>147</v>
      </c>
    </row>
    <row r="61" spans="1:11" s="7" customFormat="1" ht="12.75">
      <c r="A61" s="8">
        <v>61</v>
      </c>
      <c r="B61" s="7" t="s">
        <v>283</v>
      </c>
      <c r="C61" s="7" t="s">
        <v>61</v>
      </c>
      <c r="D61" s="7" t="s">
        <v>150</v>
      </c>
      <c r="E61" s="9" t="s">
        <v>151</v>
      </c>
      <c r="F61" s="9" t="s">
        <v>151</v>
      </c>
    </row>
    <row r="62" spans="1:11" s="7" customFormat="1" ht="12.75">
      <c r="A62" s="8">
        <v>62</v>
      </c>
      <c r="B62" s="7" t="s">
        <v>284</v>
      </c>
      <c r="C62" s="7" t="s">
        <v>285</v>
      </c>
      <c r="D62" s="7" t="s">
        <v>201</v>
      </c>
      <c r="E62" s="9" t="s">
        <v>146</v>
      </c>
      <c r="F62" s="7" t="s">
        <v>147</v>
      </c>
    </row>
    <row r="63" spans="1:11" s="7" customFormat="1" ht="12.75">
      <c r="A63" s="8">
        <v>63</v>
      </c>
      <c r="B63" s="7" t="s">
        <v>286</v>
      </c>
      <c r="C63" s="7" t="s">
        <v>287</v>
      </c>
      <c r="D63" s="7" t="s">
        <v>201</v>
      </c>
      <c r="E63" s="9" t="s">
        <v>146</v>
      </c>
      <c r="F63" s="7" t="s">
        <v>147</v>
      </c>
    </row>
    <row r="64" spans="1:11" s="7" customFormat="1" ht="12.75">
      <c r="A64" s="8">
        <v>64</v>
      </c>
      <c r="B64" s="7" t="s">
        <v>288</v>
      </c>
      <c r="C64" s="7" t="s">
        <v>289</v>
      </c>
      <c r="D64" s="7" t="s">
        <v>145</v>
      </c>
      <c r="E64" s="9" t="s">
        <v>146</v>
      </c>
      <c r="F64" s="7" t="s">
        <v>147</v>
      </c>
    </row>
    <row r="65" spans="1:6" s="7" customFormat="1" ht="12.75">
      <c r="A65" s="8">
        <v>65</v>
      </c>
      <c r="B65" s="7" t="s">
        <v>290</v>
      </c>
      <c r="C65" s="7" t="s">
        <v>291</v>
      </c>
      <c r="D65" s="7" t="s">
        <v>189</v>
      </c>
      <c r="E65" s="9" t="s">
        <v>184</v>
      </c>
      <c r="F65" s="9" t="s">
        <v>184</v>
      </c>
    </row>
    <row r="66" spans="1:6" s="7" customFormat="1" ht="12.75">
      <c r="A66" s="8">
        <v>66</v>
      </c>
      <c r="B66" s="7" t="s">
        <v>292</v>
      </c>
      <c r="C66" s="7" t="s">
        <v>293</v>
      </c>
      <c r="D66" s="7" t="s">
        <v>183</v>
      </c>
      <c r="E66" s="9" t="s">
        <v>184</v>
      </c>
      <c r="F66" s="9" t="s">
        <v>184</v>
      </c>
    </row>
    <row r="67" spans="1:6" s="7" customFormat="1" ht="12.75">
      <c r="A67" s="8">
        <v>67</v>
      </c>
      <c r="B67" s="7" t="s">
        <v>294</v>
      </c>
      <c r="C67" s="7" t="s">
        <v>295</v>
      </c>
      <c r="D67" s="7" t="s">
        <v>163</v>
      </c>
      <c r="E67" s="9" t="s">
        <v>164</v>
      </c>
      <c r="F67" s="7" t="s">
        <v>147</v>
      </c>
    </row>
    <row r="68" spans="1:6" s="7" customFormat="1" ht="12.75">
      <c r="A68" s="8">
        <v>68</v>
      </c>
      <c r="B68" s="7" t="s">
        <v>296</v>
      </c>
      <c r="C68" s="7" t="s">
        <v>297</v>
      </c>
      <c r="D68" s="7" t="s">
        <v>298</v>
      </c>
      <c r="E68" s="9" t="s">
        <v>155</v>
      </c>
      <c r="F68" s="7" t="s">
        <v>147</v>
      </c>
    </row>
    <row r="69" spans="1:6" s="7" customFormat="1" ht="12.75">
      <c r="A69" s="8">
        <v>69</v>
      </c>
      <c r="B69" s="7" t="s">
        <v>299</v>
      </c>
      <c r="C69" s="7" t="s">
        <v>300</v>
      </c>
      <c r="D69" s="7" t="s">
        <v>167</v>
      </c>
      <c r="E69" s="9" t="s">
        <v>155</v>
      </c>
      <c r="F69" s="7" t="s">
        <v>147</v>
      </c>
    </row>
    <row r="70" spans="1:6" s="7" customFormat="1" ht="12.75">
      <c r="A70" s="8">
        <v>70</v>
      </c>
      <c r="B70" s="7" t="s">
        <v>301</v>
      </c>
      <c r="C70" s="7" t="s">
        <v>302</v>
      </c>
      <c r="D70" s="7" t="s">
        <v>244</v>
      </c>
      <c r="E70" s="9" t="s">
        <v>184</v>
      </c>
      <c r="F70" s="9" t="s">
        <v>184</v>
      </c>
    </row>
    <row r="71" spans="1:6" s="7" customFormat="1" ht="12.75">
      <c r="A71" s="8">
        <v>71</v>
      </c>
      <c r="B71" s="7" t="s">
        <v>303</v>
      </c>
      <c r="C71" s="7" t="s">
        <v>304</v>
      </c>
      <c r="D71" s="7" t="s">
        <v>167</v>
      </c>
      <c r="E71" s="9" t="s">
        <v>155</v>
      </c>
      <c r="F71" s="7" t="s">
        <v>147</v>
      </c>
    </row>
    <row r="72" spans="1:6" s="7" customFormat="1" ht="12.75">
      <c r="A72" s="8">
        <v>72</v>
      </c>
      <c r="B72" s="7" t="s">
        <v>305</v>
      </c>
      <c r="C72" s="7" t="s">
        <v>306</v>
      </c>
      <c r="D72" s="7" t="s">
        <v>189</v>
      </c>
      <c r="E72" s="9" t="s">
        <v>184</v>
      </c>
      <c r="F72" s="9" t="s">
        <v>184</v>
      </c>
    </row>
    <row r="73" spans="1:6" s="7" customFormat="1" ht="12.75">
      <c r="A73" s="8">
        <v>73</v>
      </c>
      <c r="B73" s="7" t="s">
        <v>307</v>
      </c>
      <c r="C73" s="7" t="s">
        <v>308</v>
      </c>
      <c r="D73" s="7" t="s">
        <v>167</v>
      </c>
      <c r="E73" s="9" t="s">
        <v>155</v>
      </c>
      <c r="F73" s="7" t="s">
        <v>147</v>
      </c>
    </row>
    <row r="74" spans="1:6" s="7" customFormat="1" ht="12.75">
      <c r="A74" s="8">
        <v>74</v>
      </c>
      <c r="B74" s="7" t="s">
        <v>309</v>
      </c>
      <c r="C74" s="7" t="s">
        <v>310</v>
      </c>
      <c r="D74" s="7" t="s">
        <v>154</v>
      </c>
      <c r="E74" s="9" t="s">
        <v>155</v>
      </c>
      <c r="F74" s="7" t="s">
        <v>147</v>
      </c>
    </row>
    <row r="75" spans="1:6" s="7" customFormat="1" ht="12.75">
      <c r="A75" s="8">
        <v>75</v>
      </c>
      <c r="B75" s="7" t="s">
        <v>311</v>
      </c>
      <c r="C75" s="7" t="s">
        <v>312</v>
      </c>
      <c r="D75" s="7" t="s">
        <v>178</v>
      </c>
      <c r="E75" s="9" t="s">
        <v>151</v>
      </c>
      <c r="F75" s="9" t="s">
        <v>151</v>
      </c>
    </row>
    <row r="76" spans="1:6" s="7" customFormat="1" ht="12.75">
      <c r="A76" s="8">
        <v>76</v>
      </c>
      <c r="B76" s="7" t="s">
        <v>313</v>
      </c>
      <c r="C76" s="7" t="s">
        <v>314</v>
      </c>
      <c r="D76" s="7" t="s">
        <v>315</v>
      </c>
      <c r="E76" s="9" t="s">
        <v>164</v>
      </c>
      <c r="F76" s="7" t="s">
        <v>147</v>
      </c>
    </row>
    <row r="77" spans="1:6" s="7" customFormat="1" ht="12.75">
      <c r="A77" s="8">
        <v>77</v>
      </c>
      <c r="B77" s="7" t="s">
        <v>316</v>
      </c>
      <c r="C77" s="7" t="s">
        <v>317</v>
      </c>
      <c r="D77" s="7" t="s">
        <v>189</v>
      </c>
      <c r="E77" s="9" t="s">
        <v>184</v>
      </c>
      <c r="F77" s="9" t="s">
        <v>184</v>
      </c>
    </row>
    <row r="78" spans="1:6" s="7" customFormat="1" ht="12.75">
      <c r="A78" s="8">
        <v>78</v>
      </c>
      <c r="B78" s="7" t="s">
        <v>318</v>
      </c>
      <c r="C78" s="7" t="s">
        <v>319</v>
      </c>
      <c r="D78" s="7" t="s">
        <v>219</v>
      </c>
      <c r="E78" s="9" t="s">
        <v>164</v>
      </c>
      <c r="F78" s="7" t="s">
        <v>147</v>
      </c>
    </row>
    <row r="79" spans="1:6" s="7" customFormat="1" ht="12.75">
      <c r="A79" s="8">
        <v>79</v>
      </c>
      <c r="B79" s="7" t="s">
        <v>320</v>
      </c>
      <c r="C79" s="7" t="s">
        <v>321</v>
      </c>
      <c r="D79" s="7" t="s">
        <v>189</v>
      </c>
      <c r="E79" s="9" t="s">
        <v>184</v>
      </c>
      <c r="F79" s="9" t="s">
        <v>184</v>
      </c>
    </row>
    <row r="80" spans="1:6" s="7" customFormat="1" ht="12.75">
      <c r="A80" s="8">
        <v>80</v>
      </c>
      <c r="B80" s="7" t="s">
        <v>322</v>
      </c>
      <c r="C80" s="7" t="s">
        <v>323</v>
      </c>
      <c r="D80" s="7" t="s">
        <v>145</v>
      </c>
      <c r="E80" s="9" t="s">
        <v>146</v>
      </c>
      <c r="F80" s="7" t="s">
        <v>147</v>
      </c>
    </row>
    <row r="81" spans="1:6" s="7" customFormat="1" ht="12.75">
      <c r="A81" s="8">
        <v>81</v>
      </c>
      <c r="B81" s="7" t="s">
        <v>324</v>
      </c>
      <c r="C81" s="7" t="s">
        <v>325</v>
      </c>
      <c r="D81" s="7" t="s">
        <v>238</v>
      </c>
      <c r="E81" s="9" t="s">
        <v>155</v>
      </c>
      <c r="F81" s="7" t="s">
        <v>147</v>
      </c>
    </row>
    <row r="82" spans="1:6" s="7" customFormat="1" ht="12.75">
      <c r="A82" s="8">
        <v>82</v>
      </c>
      <c r="B82" s="7" t="s">
        <v>326</v>
      </c>
      <c r="C82" s="7" t="s">
        <v>327</v>
      </c>
      <c r="D82" s="7" t="s">
        <v>238</v>
      </c>
      <c r="E82" s="9" t="s">
        <v>155</v>
      </c>
      <c r="F82" s="7" t="s">
        <v>147</v>
      </c>
    </row>
    <row r="83" spans="1:6" s="7" customFormat="1" ht="12.75">
      <c r="A83" s="8">
        <v>83</v>
      </c>
      <c r="B83" s="7" t="s">
        <v>328</v>
      </c>
      <c r="C83" s="7" t="s">
        <v>329</v>
      </c>
      <c r="D83" s="7" t="s">
        <v>189</v>
      </c>
      <c r="E83" s="9" t="s">
        <v>184</v>
      </c>
      <c r="F83" s="9" t="s">
        <v>184</v>
      </c>
    </row>
    <row r="84" spans="1:6" s="7" customFormat="1" ht="12.75">
      <c r="A84" s="8">
        <v>84</v>
      </c>
      <c r="B84" s="7" t="s">
        <v>330</v>
      </c>
      <c r="C84" s="7" t="s">
        <v>331</v>
      </c>
      <c r="D84" s="7" t="s">
        <v>183</v>
      </c>
      <c r="E84" s="9" t="s">
        <v>184</v>
      </c>
      <c r="F84" s="9" t="s">
        <v>184</v>
      </c>
    </row>
    <row r="85" spans="1:6" s="7" customFormat="1" ht="12.75">
      <c r="A85" s="8">
        <v>85</v>
      </c>
      <c r="B85" s="7" t="s">
        <v>332</v>
      </c>
      <c r="C85" s="7" t="s">
        <v>333</v>
      </c>
      <c r="D85" s="7" t="s">
        <v>172</v>
      </c>
      <c r="E85" s="9" t="s">
        <v>164</v>
      </c>
      <c r="F85" s="7" t="s">
        <v>147</v>
      </c>
    </row>
    <row r="86" spans="1:6" s="7" customFormat="1" ht="12.75">
      <c r="A86" s="8">
        <v>86</v>
      </c>
      <c r="B86" s="7" t="s">
        <v>334</v>
      </c>
      <c r="C86" s="7" t="s">
        <v>335</v>
      </c>
      <c r="D86" s="7" t="s">
        <v>167</v>
      </c>
      <c r="E86" s="9" t="s">
        <v>155</v>
      </c>
      <c r="F86" s="7" t="s">
        <v>147</v>
      </c>
    </row>
    <row r="87" spans="1:6" s="7" customFormat="1" ht="12.75">
      <c r="A87" s="8">
        <v>87</v>
      </c>
      <c r="B87" s="7" t="s">
        <v>336</v>
      </c>
      <c r="C87" s="7" t="s">
        <v>337</v>
      </c>
      <c r="D87" s="7" t="s">
        <v>178</v>
      </c>
      <c r="E87" s="9" t="s">
        <v>151</v>
      </c>
      <c r="F87" s="9" t="s">
        <v>151</v>
      </c>
    </row>
    <row r="88" spans="1:6" s="7" customFormat="1" ht="12.75">
      <c r="A88" s="8">
        <v>88</v>
      </c>
      <c r="B88" s="7" t="s">
        <v>338</v>
      </c>
      <c r="C88" s="7" t="s">
        <v>339</v>
      </c>
      <c r="D88" s="7" t="s">
        <v>241</v>
      </c>
      <c r="E88" s="9" t="s">
        <v>151</v>
      </c>
      <c r="F88" s="9" t="s">
        <v>151</v>
      </c>
    </row>
    <row r="89" spans="1:6" s="7" customFormat="1" ht="12.75">
      <c r="A89" s="8">
        <v>89</v>
      </c>
      <c r="B89" s="7" t="s">
        <v>340</v>
      </c>
      <c r="C89" s="7" t="s">
        <v>341</v>
      </c>
      <c r="D89" s="7" t="s">
        <v>145</v>
      </c>
      <c r="E89" s="9" t="s">
        <v>146</v>
      </c>
      <c r="F89" s="7" t="s">
        <v>147</v>
      </c>
    </row>
    <row r="90" spans="1:6" s="7" customFormat="1" ht="12.75">
      <c r="A90" s="8">
        <v>90</v>
      </c>
      <c r="B90" s="7" t="s">
        <v>342</v>
      </c>
      <c r="C90" s="7" t="s">
        <v>343</v>
      </c>
      <c r="D90" s="7" t="s">
        <v>201</v>
      </c>
      <c r="E90" s="9" t="s">
        <v>146</v>
      </c>
      <c r="F90" s="7" t="s">
        <v>147</v>
      </c>
    </row>
    <row r="91" spans="1:6" s="7" customFormat="1" ht="12.75">
      <c r="A91" s="8">
        <v>91</v>
      </c>
      <c r="B91" s="7" t="s">
        <v>381</v>
      </c>
      <c r="C91" s="7" t="s">
        <v>382</v>
      </c>
      <c r="D91" s="7" t="s">
        <v>201</v>
      </c>
      <c r="E91" s="9" t="s">
        <v>146</v>
      </c>
      <c r="F91" s="7" t="s">
        <v>147</v>
      </c>
    </row>
    <row r="92" spans="1:6" s="7" customFormat="1" ht="12.75">
      <c r="A92" s="8">
        <v>92</v>
      </c>
      <c r="B92" s="7" t="s">
        <v>344</v>
      </c>
      <c r="C92" s="7" t="s">
        <v>345</v>
      </c>
      <c r="D92" s="7" t="s">
        <v>241</v>
      </c>
      <c r="E92" s="9" t="s">
        <v>151</v>
      </c>
      <c r="F92" s="9" t="s">
        <v>151</v>
      </c>
    </row>
    <row r="93" spans="1:6" s="7" customFormat="1" ht="12.75">
      <c r="A93" s="8">
        <v>93</v>
      </c>
      <c r="B93" s="7" t="s">
        <v>346</v>
      </c>
      <c r="C93" s="7" t="s">
        <v>347</v>
      </c>
      <c r="D93" s="7" t="s">
        <v>175</v>
      </c>
      <c r="E93" s="9" t="s">
        <v>164</v>
      </c>
      <c r="F93" s="7" t="s">
        <v>147</v>
      </c>
    </row>
    <row r="94" spans="1:6" s="7" customFormat="1" ht="12.75">
      <c r="A94" s="8">
        <v>94</v>
      </c>
      <c r="B94" s="7" t="s">
        <v>348</v>
      </c>
      <c r="C94" s="7" t="s">
        <v>349</v>
      </c>
      <c r="D94" s="7" t="s">
        <v>163</v>
      </c>
      <c r="E94" s="9" t="s">
        <v>164</v>
      </c>
      <c r="F94" s="7" t="s">
        <v>147</v>
      </c>
    </row>
    <row r="95" spans="1:6" s="7" customFormat="1" ht="12.75">
      <c r="A95" s="8">
        <v>95</v>
      </c>
      <c r="B95" s="7" t="s">
        <v>350</v>
      </c>
      <c r="C95" s="7" t="s">
        <v>351</v>
      </c>
      <c r="D95" s="7" t="s">
        <v>198</v>
      </c>
      <c r="E95" s="9" t="s">
        <v>184</v>
      </c>
      <c r="F95" s="9" t="s">
        <v>184</v>
      </c>
    </row>
    <row r="96" spans="1:6" s="7" customFormat="1" ht="12.75">
      <c r="A96" s="8">
        <v>96</v>
      </c>
      <c r="B96" s="7" t="s">
        <v>352</v>
      </c>
      <c r="C96" s="7" t="s">
        <v>353</v>
      </c>
      <c r="D96" s="7" t="s">
        <v>150</v>
      </c>
      <c r="E96" s="9" t="s">
        <v>151</v>
      </c>
      <c r="F96" s="9" t="s">
        <v>151</v>
      </c>
    </row>
    <row r="97" spans="1:6" s="7" customFormat="1" ht="12.75">
      <c r="A97" s="8">
        <v>97</v>
      </c>
      <c r="B97" s="7" t="s">
        <v>354</v>
      </c>
      <c r="C97" s="7" t="s">
        <v>355</v>
      </c>
      <c r="D97" s="7" t="s">
        <v>145</v>
      </c>
      <c r="E97" s="9" t="s">
        <v>146</v>
      </c>
      <c r="F97" s="7" t="s">
        <v>147</v>
      </c>
    </row>
    <row r="98" spans="1:6" s="7" customFormat="1" ht="12.75">
      <c r="A98" s="8">
        <v>98</v>
      </c>
      <c r="B98" s="7" t="s">
        <v>356</v>
      </c>
      <c r="C98" s="7" t="s">
        <v>357</v>
      </c>
      <c r="D98" s="7" t="s">
        <v>298</v>
      </c>
      <c r="E98" s="9" t="s">
        <v>155</v>
      </c>
      <c r="F98" s="7" t="s">
        <v>147</v>
      </c>
    </row>
    <row r="99" spans="1:6" s="7" customFormat="1" ht="12.75">
      <c r="A99" s="8">
        <v>99</v>
      </c>
      <c r="B99" s="7" t="s">
        <v>358</v>
      </c>
      <c r="C99" s="7" t="s">
        <v>359</v>
      </c>
      <c r="D99" s="7" t="s">
        <v>244</v>
      </c>
      <c r="E99" s="9" t="s">
        <v>184</v>
      </c>
      <c r="F99" s="9" t="s">
        <v>184</v>
      </c>
    </row>
    <row r="100" spans="1:6" s="7" customFormat="1" ht="12.75">
      <c r="A100" s="8">
        <v>100</v>
      </c>
      <c r="B100" s="7" t="s">
        <v>360</v>
      </c>
      <c r="C100" s="7" t="s">
        <v>361</v>
      </c>
      <c r="D100" s="7" t="s">
        <v>183</v>
      </c>
      <c r="E100" s="9" t="s">
        <v>184</v>
      </c>
      <c r="F100" s="9" t="s">
        <v>184</v>
      </c>
    </row>
    <row r="101" spans="1:6" s="7" customFormat="1" ht="12.75">
      <c r="A101" s="8">
        <v>101</v>
      </c>
      <c r="B101" s="7" t="s">
        <v>362</v>
      </c>
      <c r="C101" s="7" t="s">
        <v>363</v>
      </c>
      <c r="D101" s="7" t="s">
        <v>244</v>
      </c>
      <c r="E101" s="9" t="s">
        <v>184</v>
      </c>
      <c r="F101" s="9" t="s">
        <v>184</v>
      </c>
    </row>
    <row r="102" spans="1:6" s="7" customFormat="1" ht="12.75">
      <c r="A102" s="8">
        <v>102</v>
      </c>
      <c r="B102" s="7" t="s">
        <v>364</v>
      </c>
      <c r="C102" s="7" t="s">
        <v>365</v>
      </c>
      <c r="D102" s="7" t="s">
        <v>178</v>
      </c>
      <c r="E102" s="9" t="s">
        <v>151</v>
      </c>
      <c r="F102" s="9" t="s">
        <v>151</v>
      </c>
    </row>
    <row r="103" spans="1:6" s="7" customFormat="1" ht="12.75">
      <c r="A103" s="8">
        <v>103</v>
      </c>
      <c r="B103" s="7" t="s">
        <v>366</v>
      </c>
      <c r="C103" s="7" t="s">
        <v>367</v>
      </c>
      <c r="D103" s="7" t="s">
        <v>150</v>
      </c>
      <c r="E103" s="9" t="s">
        <v>151</v>
      </c>
      <c r="F103" s="9" t="s">
        <v>151</v>
      </c>
    </row>
    <row r="104" spans="1:6" s="7" customFormat="1" ht="12.75">
      <c r="A104" s="8">
        <v>104</v>
      </c>
      <c r="B104" s="7" t="s">
        <v>368</v>
      </c>
      <c r="C104" s="7" t="s">
        <v>369</v>
      </c>
      <c r="D104" s="7" t="s">
        <v>150</v>
      </c>
      <c r="E104" s="9" t="s">
        <v>151</v>
      </c>
      <c r="F104" s="9" t="s">
        <v>151</v>
      </c>
    </row>
    <row r="105" spans="1:6" s="7" customFormat="1" ht="12.75">
      <c r="A105" s="8">
        <v>105</v>
      </c>
      <c r="B105" s="7" t="s">
        <v>370</v>
      </c>
      <c r="C105" s="7" t="s">
        <v>371</v>
      </c>
      <c r="D105" s="7" t="s">
        <v>183</v>
      </c>
      <c r="E105" s="9" t="s">
        <v>184</v>
      </c>
      <c r="F105" s="9" t="s">
        <v>184</v>
      </c>
    </row>
    <row r="106" spans="1:6" s="7" customFormat="1" ht="12.75">
      <c r="A106" s="8">
        <v>106</v>
      </c>
      <c r="B106" s="7" t="s">
        <v>372</v>
      </c>
      <c r="C106" s="7" t="s">
        <v>373</v>
      </c>
      <c r="D106" s="7" t="s">
        <v>183</v>
      </c>
      <c r="E106" s="9" t="s">
        <v>184</v>
      </c>
      <c r="F106" s="9" t="s">
        <v>184</v>
      </c>
    </row>
    <row r="107" spans="1:6" s="7" customFormat="1" ht="12.75">
      <c r="A107" s="8">
        <v>107</v>
      </c>
      <c r="B107" s="7" t="s">
        <v>374</v>
      </c>
      <c r="C107" s="7" t="s">
        <v>375</v>
      </c>
      <c r="D107" s="7" t="s">
        <v>183</v>
      </c>
      <c r="E107" s="9" t="s">
        <v>184</v>
      </c>
      <c r="F107" s="9" t="s">
        <v>184</v>
      </c>
    </row>
    <row r="108" spans="1:6" s="7" customFormat="1" ht="12.75">
      <c r="A108" s="8">
        <v>108</v>
      </c>
      <c r="B108" s="7" t="s">
        <v>376</v>
      </c>
      <c r="C108" s="7" t="s">
        <v>377</v>
      </c>
      <c r="D108" s="7" t="s">
        <v>238</v>
      </c>
      <c r="E108" s="9" t="s">
        <v>155</v>
      </c>
      <c r="F108" s="7" t="s">
        <v>147</v>
      </c>
    </row>
    <row r="109" spans="1:6" s="7" customFormat="1" ht="12.75">
      <c r="A109" s="8">
        <v>109</v>
      </c>
      <c r="B109" s="7" t="s">
        <v>378</v>
      </c>
      <c r="C109" s="7" t="s">
        <v>379</v>
      </c>
      <c r="D109" s="7" t="s">
        <v>219</v>
      </c>
      <c r="E109" s="9" t="s">
        <v>164</v>
      </c>
      <c r="F109" s="7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45802FC001D4197C1CA53B925CA6E" ma:contentTypeVersion="16" ma:contentTypeDescription="Creare un nuovo documento." ma:contentTypeScope="" ma:versionID="8f6367633e2d4b370c2d4e9423301e3c">
  <xsd:schema xmlns:xsd="http://www.w3.org/2001/XMLSchema" xmlns:xs="http://www.w3.org/2001/XMLSchema" xmlns:p="http://schemas.microsoft.com/office/2006/metadata/properties" xmlns:ns2="42f59f74-7fc0-4c72-80b3-90d7e4b8f02e" xmlns:ns3="ac3a5671-46e1-432e-9665-3e7a5ff7ac36" targetNamespace="http://schemas.microsoft.com/office/2006/metadata/properties" ma:root="true" ma:fieldsID="a9d40ccf288367a6c275df83fd3aa1c0" ns2:_="" ns3:_="">
    <xsd:import namespace="42f59f74-7fc0-4c72-80b3-90d7e4b8f02e"/>
    <xsd:import namespace="ac3a5671-46e1-432e-9665-3e7a5ff7a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59f74-7fc0-4c72-80b3-90d7e4b8f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c5a36491-74e0-4c35-a6f0-68b60f884c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a5671-46e1-432e-9665-3e7a5ff7ac3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a89bcbd-c9bb-409c-9719-16cec3473227}" ma:internalName="TaxCatchAll" ma:showField="CatchAllData" ma:web="ac3a5671-46e1-432e-9665-3e7a5ff7a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3a5671-46e1-432e-9665-3e7a5ff7ac36" xsi:nil="true"/>
    <lcf76f155ced4ddcb4097134ff3c332f xmlns="42f59f74-7fc0-4c72-80b3-90d7e4b8f02e">
      <Terms xmlns="http://schemas.microsoft.com/office/infopath/2007/PartnerControls"/>
    </lcf76f155ced4ddcb4097134ff3c332f>
    <SharedWithUsers xmlns="ac3a5671-46e1-432e-9665-3e7a5ff7ac3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42722DA-40C1-4A21-BA87-96497734F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59f74-7fc0-4c72-80b3-90d7e4b8f02e"/>
    <ds:schemaRef ds:uri="ac3a5671-46e1-432e-9665-3e7a5ff7a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5AE41D-1D66-429F-A2B2-C78C47EE64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2394C8-E55A-4702-8931-385442CA183F}">
  <ds:schemaRefs>
    <ds:schemaRef ds:uri="http://schemas.microsoft.com/office/infopath/2007/PartnerControls"/>
    <ds:schemaRef ds:uri="http://purl.org/dc/elements/1.1/"/>
    <ds:schemaRef ds:uri="ac3a5671-46e1-432e-9665-3e7a5ff7ac36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42f59f74-7fc0-4c72-80b3-90d7e4b8f0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questionario</vt:lpstr>
      <vt:lpstr>Focus - POLITICHE RETRIBUTIVE</vt:lpstr>
      <vt:lpstr>caricatore</vt:lpstr>
      <vt:lpstr>feedback assenze</vt:lpstr>
      <vt:lpstr>check assenze</vt:lpstr>
      <vt:lpstr>ccnl</vt:lpstr>
      <vt:lpstr>ateco_2025_2digit</vt:lpstr>
      <vt:lpstr>provincia</vt:lpstr>
      <vt:lpstr>'check assenze'!Area_stampa</vt:lpstr>
      <vt:lpstr>'feedback assenze'!Area_stampa</vt:lpstr>
      <vt:lpstr>'Focus - POLITICHE RETRIBUTIVE'!Area_stampa</vt:lpstr>
      <vt:lpstr>questionario!Area_stampa</vt:lpstr>
      <vt:lpstr>ccnl!Titoli_stampa</vt:lpstr>
      <vt:lpstr>questionario!Titoli_stampa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glabartino</dc:creator>
  <cp:lastModifiedBy>Pietro Frecassetti</cp:lastModifiedBy>
  <cp:lastPrinted>2026-01-28T13:23:48Z</cp:lastPrinted>
  <dcterms:created xsi:type="dcterms:W3CDTF">2018-02-13T10:01:45Z</dcterms:created>
  <dcterms:modified xsi:type="dcterms:W3CDTF">2026-03-02T15:17:56Z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0x0101004A745802FC001D4197C1CA53B925CA6E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